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4200" windowWidth="20490" windowHeight="7740"/>
  </bookViews>
  <sheets>
    <sheet name="POLIGONAL" sheetId="2" r:id="rId1"/>
  </sheets>
  <definedNames>
    <definedName name="_xlnm.Print_Area" localSheetId="0">POLIGONAL!$A$1:$AC$35</definedName>
    <definedName name="_xlnm.Print_Titles" localSheetId="0">POLIGONAL!$1:$10</definedName>
  </definedNames>
  <calcPr calcId="152511"/>
</workbook>
</file>

<file path=xl/calcChain.xml><?xml version="1.0" encoding="utf-8"?>
<calcChain xmlns="http://schemas.openxmlformats.org/spreadsheetml/2006/main">
  <c r="AB13" i="2" l="1"/>
  <c r="AA13" i="2"/>
  <c r="T29" i="2" l="1"/>
  <c r="D33" i="2"/>
  <c r="AC23" i="2" l="1"/>
  <c r="D29" i="2" l="1"/>
  <c r="E31" i="2"/>
  <c r="I33" i="2"/>
  <c r="K15" i="2" l="1"/>
  <c r="L15" i="2"/>
  <c r="K13" i="2"/>
  <c r="L23" i="2" l="1"/>
  <c r="K23" i="2"/>
  <c r="I23" i="2"/>
  <c r="AB6" i="2"/>
  <c r="AA6" i="2"/>
  <c r="Z6" i="2"/>
  <c r="R14" i="2" l="1"/>
  <c r="L21" i="2" l="1"/>
  <c r="K21" i="2"/>
  <c r="I21" i="2"/>
  <c r="R20" i="2"/>
  <c r="L19" i="2"/>
  <c r="K19" i="2"/>
  <c r="I19" i="2"/>
  <c r="R18" i="2"/>
  <c r="L17" i="2"/>
  <c r="K17" i="2"/>
  <c r="I17" i="2"/>
  <c r="R16" i="2"/>
  <c r="I15" i="2"/>
  <c r="L13" i="2"/>
  <c r="I13" i="2"/>
  <c r="I25" i="2" l="1"/>
  <c r="D30" i="2" l="1"/>
  <c r="C25" i="2"/>
  <c r="D25" i="2" s="1"/>
  <c r="E25" i="2" l="1"/>
  <c r="J23" i="2"/>
  <c r="M23" i="2" s="1"/>
  <c r="N23" i="2" s="1"/>
  <c r="J21" i="2"/>
  <c r="M21" i="2" s="1"/>
  <c r="N21" i="2" s="1"/>
  <c r="J19" i="2"/>
  <c r="M19" i="2" s="1"/>
  <c r="N19" i="2" s="1"/>
  <c r="J17" i="2"/>
  <c r="M17" i="2" s="1"/>
  <c r="N17" i="2" s="1"/>
  <c r="J15" i="2"/>
  <c r="M15" i="2" s="1"/>
  <c r="N15" i="2" s="1"/>
  <c r="S15" i="2" s="1"/>
  <c r="R15" i="2" s="1"/>
  <c r="M13" i="2"/>
  <c r="N13" i="2" s="1"/>
  <c r="S17" i="2" l="1"/>
  <c r="S19" i="2" s="1"/>
  <c r="U17" i="2"/>
  <c r="N25" i="2"/>
  <c r="K25" i="2" s="1"/>
  <c r="R17" i="2" l="1"/>
  <c r="S21" i="2"/>
  <c r="U19" i="2"/>
  <c r="R19" i="2"/>
  <c r="X17" i="2"/>
  <c r="X15" i="2"/>
  <c r="U15" i="2"/>
  <c r="X21" i="2" l="1"/>
  <c r="R21" i="2"/>
  <c r="S23" i="2"/>
  <c r="O17" i="2"/>
  <c r="P17" i="2" s="1"/>
  <c r="V15" i="2"/>
  <c r="Y15" i="2"/>
  <c r="Y17" i="2"/>
  <c r="L25" i="2"/>
  <c r="M25" i="2" s="1"/>
  <c r="X19" i="2" l="1"/>
  <c r="V17" i="2"/>
  <c r="O19" i="2"/>
  <c r="P19" i="2" s="1"/>
  <c r="X22" i="2" l="1"/>
  <c r="T28" i="2"/>
  <c r="Y19" i="2"/>
  <c r="R23" i="2"/>
  <c r="V19" i="2"/>
  <c r="AB28" i="2" l="1"/>
  <c r="Z15" i="2" s="1"/>
  <c r="AB15" i="2" s="1"/>
  <c r="AB30" i="2"/>
  <c r="Z19" i="2" s="1"/>
  <c r="AB31" i="2"/>
  <c r="Z21" i="2" s="1"/>
  <c r="AB29" i="2"/>
  <c r="Z17" i="2" s="1"/>
  <c r="U21" i="2"/>
  <c r="T27" i="2" s="1"/>
  <c r="V29" i="2" s="1"/>
  <c r="W29" i="2" s="1"/>
  <c r="W30" i="2" s="1"/>
  <c r="Y21" i="2"/>
  <c r="AA28" i="2" l="1"/>
  <c r="W15" i="2" s="1"/>
  <c r="AA15" i="2" s="1"/>
  <c r="AA30" i="2"/>
  <c r="W19" i="2" s="1"/>
  <c r="AA31" i="2"/>
  <c r="W21" i="2" s="1"/>
  <c r="AA29" i="2"/>
  <c r="W17" i="2" s="1"/>
  <c r="AB17" i="2"/>
  <c r="AB19" i="2" s="1"/>
  <c r="AB21" i="2" s="1"/>
  <c r="V21" i="2"/>
  <c r="O23" i="2"/>
  <c r="P23" i="2" s="1"/>
  <c r="U23" i="2"/>
  <c r="X23" i="2"/>
  <c r="AA17" i="2" l="1"/>
  <c r="AA19" i="2"/>
  <c r="AA21" i="2" s="1"/>
  <c r="AA23" i="2" s="1"/>
  <c r="AB23" i="2"/>
  <c r="V23" i="2"/>
  <c r="Y23" i="2"/>
  <c r="S13" i="2" l="1"/>
  <c r="U13" i="2" s="1"/>
  <c r="X13" i="2" l="1"/>
  <c r="V13" i="2" l="1"/>
  <c r="Y13" i="2"/>
  <c r="W23" i="2" l="1"/>
  <c r="Z23" i="2" l="1"/>
</calcChain>
</file>

<file path=xl/sharedStrings.xml><?xml version="1.0" encoding="utf-8"?>
<sst xmlns="http://schemas.openxmlformats.org/spreadsheetml/2006/main" count="165" uniqueCount="64">
  <si>
    <t>PROYECCIONES</t>
  </si>
  <si>
    <t>D</t>
  </si>
  <si>
    <t>ANG. OBSV.</t>
  </si>
  <si>
    <t>ANG HOR</t>
  </si>
  <si>
    <t>C</t>
  </si>
  <si>
    <t>ANG. CORR.</t>
  </si>
  <si>
    <t>ANG CORR</t>
  </si>
  <si>
    <t>AZIMUT</t>
  </si>
  <si>
    <t>AZIMUTES</t>
  </si>
  <si>
    <t>CAL. AZM</t>
  </si>
  <si>
    <t>N - S</t>
  </si>
  <si>
    <t>E - W</t>
  </si>
  <si>
    <t>NORTE</t>
  </si>
  <si>
    <t>ESTE</t>
  </si>
  <si>
    <t>G</t>
  </si>
  <si>
    <t>M</t>
  </si>
  <si>
    <t>S</t>
  </si>
  <si>
    <t>PROY-CAM</t>
  </si>
  <si>
    <t>ABSCISA</t>
  </si>
  <si>
    <t>PROY-CORR</t>
  </si>
  <si>
    <t>VERTICES (n)  =</t>
  </si>
  <si>
    <t>ANG.  I / E        =</t>
  </si>
  <si>
    <t>E</t>
  </si>
  <si>
    <t>ERROR EN "    =</t>
  </si>
  <si>
    <t>ERROR MAX "    =</t>
  </si>
  <si>
    <t>CORR-ANG =</t>
  </si>
  <si>
    <t>D-1</t>
  </si>
  <si>
    <t>D-2</t>
  </si>
  <si>
    <t>D-3</t>
  </si>
  <si>
    <t>PUNTO</t>
  </si>
  <si>
    <t>DIST-HOR</t>
  </si>
  <si>
    <t>ANG VERT</t>
  </si>
  <si>
    <t xml:space="preserve">COTA </t>
  </si>
  <si>
    <t xml:space="preserve">PREDIO </t>
  </si>
  <si>
    <t>D2</t>
  </si>
  <si>
    <t>D3</t>
  </si>
  <si>
    <t>Gps1</t>
  </si>
  <si>
    <t>Gps2</t>
  </si>
  <si>
    <t>Gps 2</t>
  </si>
  <si>
    <t>gps2</t>
  </si>
  <si>
    <t>gps1</t>
  </si>
  <si>
    <t>BARRIO VILLAS DEL DIAMANTE</t>
  </si>
  <si>
    <t>LOCALIDAD SUBA</t>
  </si>
  <si>
    <t>BASE TOPOGRAFICA:  COORDENADAS GPS</t>
  </si>
  <si>
    <t>CORRE.(N-S)</t>
  </si>
  <si>
    <t>CORRE.(E-W)</t>
  </si>
  <si>
    <t>LONG. POLIGONAL (m)</t>
  </si>
  <si>
    <t>COMPENSACION DE PROYECCIONES (N-S)</t>
  </si>
  <si>
    <t>COMPENSACION DE PROYECCIONES       (E-W)</t>
  </si>
  <si>
    <t xml:space="preserve">CALCULO POLIGONAL </t>
  </si>
  <si>
    <t xml:space="preserve"> S TEORICA    =</t>
  </si>
  <si>
    <t xml:space="preserve"> S OBTENIDA =</t>
  </si>
  <si>
    <t>CALCULO POLIGONAL GENERAL</t>
  </si>
  <si>
    <t>ANG VERTICAL</t>
  </si>
  <si>
    <t>DIST-HORIZONTAL</t>
  </si>
  <si>
    <t>DIST-INCLINADA</t>
  </si>
  <si>
    <t>PRISMA</t>
  </si>
  <si>
    <t>HAPARATO</t>
  </si>
  <si>
    <t>GPS1</t>
  </si>
  <si>
    <t>GPS2</t>
  </si>
  <si>
    <t>COTA</t>
  </si>
  <si>
    <t>D1</t>
  </si>
  <si>
    <t>PRECISION</t>
  </si>
  <si>
    <t>1-25000: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</si>
</sst>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0.000"/>
    <numFmt numFmtId="165" formatCode="0.000000"/>
    <numFmt numFmtId="166" formatCode="###\°"/>
    <numFmt numFmtId="167" formatCode="0.0000"/>
    <numFmt numFmtId="168" formatCode="0.0000000000"/>
    <numFmt numFmtId="169" formatCode="0.0000000000000"/>
  </numFmts>
  <fonts count="8" x14ac:knownFonts="1">
    <font>
      <sz val="10"/>
      <name val="Times New Roman"/>
      <family val="1"/>
    </font>
    <font>
      <b/>
      <sz val="14"/>
      <name val="Times New Roman"/>
      <family val="1"/>
    </font>
    <font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sz val="10"/>
      <color rgb="FF000000"/>
      <name val="Arial"/>
      <family val="2"/>
    </font>
    <font>
      <b/>
      <sz val="11"/>
      <name val="Arial"/>
      <family val="2"/>
    </font>
    <font>
      <sz val="15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29">
    <xf numFmtId="0" fontId="0" fillId="0" borderId="0" xfId="0"/>
    <xf numFmtId="0" fontId="0" fillId="0" borderId="0" xfId="0" applyFill="1" applyBorder="1"/>
    <xf numFmtId="0" fontId="0" fillId="0" borderId="0" xfId="0" applyFill="1" applyBorder="1" applyAlignment="1">
      <alignment vertical="center" wrapText="1"/>
    </xf>
    <xf numFmtId="164" fontId="0" fillId="0" borderId="0" xfId="0" applyNumberFormat="1" applyFill="1" applyBorder="1" applyAlignment="1">
      <alignment horizontal="right"/>
    </xf>
    <xf numFmtId="164" fontId="0" fillId="0" borderId="0" xfId="0" applyNumberFormat="1" applyFill="1" applyBorder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left"/>
    </xf>
    <xf numFmtId="0" fontId="3" fillId="0" borderId="0" xfId="1" applyFont="1" applyAlignment="1">
      <alignment horizontal="center"/>
    </xf>
    <xf numFmtId="0" fontId="2" fillId="0" borderId="0" xfId="1"/>
    <xf numFmtId="167" fontId="3" fillId="0" borderId="0" xfId="1" applyNumberFormat="1" applyFont="1" applyBorder="1"/>
    <xf numFmtId="0" fontId="0" fillId="0" borderId="0" xfId="0" applyFill="1" applyBorder="1" applyAlignment="1">
      <alignment horizontal="center"/>
    </xf>
    <xf numFmtId="0" fontId="0" fillId="3" borderId="1" xfId="0" applyFill="1" applyBorder="1"/>
    <xf numFmtId="0" fontId="0" fillId="3" borderId="0" xfId="0" applyFill="1" applyBorder="1"/>
    <xf numFmtId="0" fontId="0" fillId="0" borderId="1" xfId="0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164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left"/>
    </xf>
    <xf numFmtId="0" fontId="2" fillId="0" borderId="1" xfId="0" applyFont="1" applyFill="1" applyBorder="1"/>
    <xf numFmtId="0" fontId="0" fillId="0" borderId="1" xfId="0" applyFill="1" applyBorder="1"/>
    <xf numFmtId="164" fontId="0" fillId="0" borderId="1" xfId="0" applyNumberFormat="1" applyFill="1" applyBorder="1" applyAlignment="1">
      <alignment horizontal="right"/>
    </xf>
    <xf numFmtId="164" fontId="0" fillId="0" borderId="1" xfId="0" applyNumberFormat="1" applyFill="1" applyBorder="1"/>
    <xf numFmtId="164" fontId="5" fillId="0" borderId="1" xfId="0" applyNumberFormat="1" applyFont="1" applyBorder="1"/>
    <xf numFmtId="0" fontId="0" fillId="0" borderId="1" xfId="0" applyFill="1" applyBorder="1" applyAlignment="1">
      <alignment horizontal="left"/>
    </xf>
    <xf numFmtId="164" fontId="4" fillId="0" borderId="1" xfId="0" applyNumberFormat="1" applyFont="1" applyBorder="1" applyAlignment="1">
      <alignment horizontal="center"/>
    </xf>
    <xf numFmtId="164" fontId="5" fillId="3" borderId="1" xfId="0" applyNumberFormat="1" applyFont="1" applyFill="1" applyBorder="1"/>
    <xf numFmtId="164" fontId="2" fillId="0" borderId="1" xfId="0" applyNumberFormat="1" applyFont="1" applyBorder="1"/>
    <xf numFmtId="164" fontId="3" fillId="0" borderId="1" xfId="0" applyNumberFormat="1" applyFont="1" applyBorder="1"/>
    <xf numFmtId="164" fontId="2" fillId="0" borderId="9" xfId="0" applyNumberFormat="1" applyFont="1" applyFill="1" applyBorder="1" applyAlignment="1">
      <alignment horizontal="center"/>
    </xf>
    <xf numFmtId="0" fontId="0" fillId="0" borderId="3" xfId="0" applyFill="1" applyBorder="1"/>
    <xf numFmtId="0" fontId="0" fillId="0" borderId="5" xfId="0" applyFill="1" applyBorder="1"/>
    <xf numFmtId="169" fontId="0" fillId="0" borderId="5" xfId="0" applyNumberFormat="1" applyFill="1" applyBorder="1"/>
    <xf numFmtId="0" fontId="0" fillId="0" borderId="10" xfId="0" applyFill="1" applyBorder="1" applyAlignment="1">
      <alignment horizontal="left"/>
    </xf>
    <xf numFmtId="0" fontId="0" fillId="0" borderId="13" xfId="0" applyFill="1" applyBorder="1" applyAlignment="1">
      <alignment horizontal="left"/>
    </xf>
    <xf numFmtId="0" fontId="0" fillId="0" borderId="13" xfId="0" applyFill="1" applyBorder="1" applyAlignment="1">
      <alignment horizontal="center"/>
    </xf>
    <xf numFmtId="0" fontId="0" fillId="0" borderId="11" xfId="0" applyFill="1" applyBorder="1"/>
    <xf numFmtId="164" fontId="2" fillId="0" borderId="2" xfId="0" applyNumberFormat="1" applyFont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2" fillId="3" borderId="1" xfId="0" applyNumberFormat="1" applyFont="1" applyFill="1" applyBorder="1"/>
    <xf numFmtId="164" fontId="2" fillId="0" borderId="1" xfId="0" applyNumberFormat="1" applyFont="1" applyFill="1" applyBorder="1" applyAlignment="1">
      <alignment horizontal="right"/>
    </xf>
    <xf numFmtId="164" fontId="2" fillId="0" borderId="1" xfId="0" applyNumberFormat="1" applyFont="1" applyFill="1" applyBorder="1"/>
    <xf numFmtId="0" fontId="2" fillId="0" borderId="1" xfId="0" applyFont="1" applyFill="1" applyBorder="1" applyAlignment="1"/>
    <xf numFmtId="164" fontId="2" fillId="0" borderId="1" xfId="0" applyNumberFormat="1" applyFont="1" applyFill="1" applyBorder="1" applyAlignment="1"/>
    <xf numFmtId="0" fontId="7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center" wrapText="1"/>
      <protection locked="0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Border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164" fontId="2" fillId="0" borderId="1" xfId="0" applyNumberFormat="1" applyFont="1" applyFill="1" applyBorder="1" applyAlignment="1">
      <alignment horizontal="righ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Border="1"/>
    <xf numFmtId="167" fontId="2" fillId="3" borderId="1" xfId="0" applyNumberFormat="1" applyFont="1" applyFill="1" applyBorder="1" applyAlignment="1">
      <alignment vertical="center" wrapText="1"/>
    </xf>
    <xf numFmtId="164" fontId="2" fillId="0" borderId="1" xfId="0" applyNumberFormat="1" applyFont="1" applyFill="1" applyBorder="1" applyAlignment="1">
      <alignment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/>
    <xf numFmtId="164" fontId="2" fillId="3" borderId="1" xfId="0" applyNumberFormat="1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center" vertical="center" wrapText="1"/>
    </xf>
    <xf numFmtId="165" fontId="2" fillId="0" borderId="1" xfId="0" applyNumberFormat="1" applyFont="1" applyFill="1" applyBorder="1"/>
    <xf numFmtId="0" fontId="2" fillId="0" borderId="4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2" fillId="0" borderId="4" xfId="0" applyFont="1" applyBorder="1"/>
    <xf numFmtId="0" fontId="2" fillId="0" borderId="4" xfId="0" applyFont="1" applyFill="1" applyBorder="1" applyAlignment="1">
      <alignment vertical="center" wrapText="1"/>
    </xf>
    <xf numFmtId="165" fontId="2" fillId="0" borderId="4" xfId="0" applyNumberFormat="1" applyFont="1" applyFill="1" applyBorder="1"/>
    <xf numFmtId="0" fontId="2" fillId="0" borderId="4" xfId="0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vertical="center" wrapText="1"/>
    </xf>
    <xf numFmtId="0" fontId="2" fillId="0" borderId="3" xfId="0" applyFont="1" applyFill="1" applyBorder="1" applyAlignment="1" applyProtection="1">
      <alignment horizontal="center" vertical="center" wrapText="1"/>
      <protection locked="0"/>
    </xf>
    <xf numFmtId="0" fontId="2" fillId="0" borderId="6" xfId="0" applyFont="1" applyBorder="1" applyProtection="1">
      <protection locked="0"/>
    </xf>
    <xf numFmtId="0" fontId="2" fillId="0" borderId="12" xfId="0" applyFont="1" applyBorder="1" applyAlignment="1" applyProtection="1">
      <alignment horizontal="left"/>
      <protection locked="0"/>
    </xf>
    <xf numFmtId="0" fontId="2" fillId="0" borderId="12" xfId="0" applyFont="1" applyBorder="1" applyAlignment="1" applyProtection="1">
      <protection locked="0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/>
    <xf numFmtId="0" fontId="2" fillId="0" borderId="6" xfId="0" applyFont="1" applyFill="1" applyBorder="1" applyAlignment="1">
      <alignment horizontal="center"/>
    </xf>
    <xf numFmtId="164" fontId="2" fillId="0" borderId="3" xfId="0" applyNumberFormat="1" applyFont="1" applyFill="1" applyBorder="1"/>
    <xf numFmtId="0" fontId="2" fillId="0" borderId="8" xfId="0" applyFont="1" applyBorder="1" applyProtection="1"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right"/>
      <protection locked="0"/>
    </xf>
    <xf numFmtId="0" fontId="2" fillId="0" borderId="3" xfId="0" applyFont="1" applyFill="1" applyBorder="1"/>
    <xf numFmtId="1" fontId="2" fillId="0" borderId="8" xfId="0" applyNumberFormat="1" applyFont="1" applyFill="1" applyBorder="1" applyAlignment="1">
      <alignment horizontal="center"/>
    </xf>
    <xf numFmtId="164" fontId="2" fillId="0" borderId="3" xfId="0" applyNumberFormat="1" applyFont="1" applyFill="1" applyBorder="1" applyAlignment="1">
      <alignment horizontal="right"/>
    </xf>
    <xf numFmtId="164" fontId="2" fillId="0" borderId="2" xfId="0" applyNumberFormat="1" applyFont="1" applyFill="1" applyBorder="1"/>
    <xf numFmtId="0" fontId="2" fillId="3" borderId="8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0" fontId="2" fillId="3" borderId="1" xfId="0" applyFont="1" applyFill="1" applyBorder="1"/>
    <xf numFmtId="166" fontId="2" fillId="0" borderId="1" xfId="0" applyNumberFormat="1" applyFont="1" applyBorder="1" applyAlignment="1" applyProtection="1">
      <alignment horizontal="left"/>
      <protection locked="0"/>
    </xf>
    <xf numFmtId="166" fontId="2" fillId="0" borderId="1" xfId="0" applyNumberFormat="1" applyFont="1" applyBorder="1" applyAlignment="1" applyProtection="1">
      <protection locked="0"/>
    </xf>
    <xf numFmtId="0" fontId="2" fillId="0" borderId="10" xfId="0" applyFont="1" applyFill="1" applyBorder="1" applyAlignment="1">
      <alignment horizontal="center"/>
    </xf>
    <xf numFmtId="164" fontId="2" fillId="0" borderId="11" xfId="0" applyNumberFormat="1" applyFont="1" applyFill="1" applyBorder="1" applyAlignment="1">
      <alignment horizontal="center"/>
    </xf>
    <xf numFmtId="0" fontId="2" fillId="0" borderId="1" xfId="0" applyNumberFormat="1" applyFont="1" applyBorder="1" applyAlignment="1" applyProtection="1">
      <protection locked="0"/>
    </xf>
    <xf numFmtId="0" fontId="2" fillId="0" borderId="5" xfId="0" applyFont="1" applyFill="1" applyBorder="1" applyAlignment="1">
      <alignment horizontal="right"/>
    </xf>
    <xf numFmtId="164" fontId="2" fillId="0" borderId="5" xfId="0" applyNumberFormat="1" applyFont="1" applyFill="1" applyBorder="1"/>
    <xf numFmtId="164" fontId="2" fillId="0" borderId="2" xfId="0" applyNumberFormat="1" applyFont="1" applyFill="1" applyBorder="1" applyAlignment="1">
      <alignment horizontal="right"/>
    </xf>
    <xf numFmtId="1" fontId="2" fillId="0" borderId="1" xfId="0" applyNumberFormat="1" applyFont="1" applyBorder="1" applyAlignment="1" applyProtection="1">
      <protection locked="0"/>
    </xf>
    <xf numFmtId="168" fontId="2" fillId="0" borderId="1" xfId="0" applyNumberFormat="1" applyFont="1" applyFill="1" applyBorder="1" applyAlignment="1">
      <alignment horizontal="left"/>
    </xf>
    <xf numFmtId="0" fontId="2" fillId="0" borderId="9" xfId="0" applyFont="1" applyFill="1" applyBorder="1" applyAlignment="1">
      <alignment horizontal="right"/>
    </xf>
    <xf numFmtId="0" fontId="2" fillId="3" borderId="10" xfId="0" applyFont="1" applyFill="1" applyBorder="1"/>
    <xf numFmtId="0" fontId="2" fillId="3" borderId="11" xfId="0" applyFont="1" applyFill="1" applyBorder="1"/>
    <xf numFmtId="0" fontId="2" fillId="0" borderId="1" xfId="0" applyFont="1" applyBorder="1" applyAlignment="1" applyProtection="1">
      <protection locked="0"/>
    </xf>
    <xf numFmtId="0" fontId="2" fillId="3" borderId="5" xfId="0" applyFont="1" applyFill="1" applyBorder="1"/>
    <xf numFmtId="164" fontId="2" fillId="0" borderId="7" xfId="0" applyNumberFormat="1" applyFont="1" applyFill="1" applyBorder="1" applyAlignment="1">
      <alignment horizontal="center"/>
    </xf>
    <xf numFmtId="167" fontId="2" fillId="0" borderId="1" xfId="0" applyNumberFormat="1" applyFont="1" applyFill="1" applyBorder="1" applyAlignment="1">
      <alignment vertical="center" wrapText="1"/>
    </xf>
    <xf numFmtId="164" fontId="2" fillId="0" borderId="14" xfId="0" applyNumberFormat="1" applyFont="1" applyFill="1" applyBorder="1" applyAlignment="1">
      <alignment horizontal="right"/>
    </xf>
    <xf numFmtId="164" fontId="2" fillId="0" borderId="4" xfId="0" applyNumberFormat="1" applyFont="1" applyFill="1" applyBorder="1" applyAlignment="1">
      <alignment horizontal="right" vertical="center" wrapText="1"/>
    </xf>
    <xf numFmtId="164" fontId="2" fillId="0" borderId="5" xfId="0" applyNumberFormat="1" applyFont="1" applyFill="1" applyBorder="1" applyAlignment="1">
      <alignment horizontal="right"/>
    </xf>
    <xf numFmtId="0" fontId="2" fillId="0" borderId="8" xfId="0" applyFont="1" applyFill="1" applyBorder="1" applyAlignment="1">
      <alignment horizontal="center"/>
    </xf>
    <xf numFmtId="164" fontId="2" fillId="0" borderId="9" xfId="0" applyNumberFormat="1" applyFont="1" applyFill="1" applyBorder="1"/>
    <xf numFmtId="164" fontId="2" fillId="0" borderId="10" xfId="0" applyNumberFormat="1" applyFont="1" applyFill="1" applyBorder="1" applyAlignment="1">
      <alignment horizontal="right"/>
    </xf>
    <xf numFmtId="164" fontId="2" fillId="0" borderId="11" xfId="0" applyNumberFormat="1" applyFont="1" applyFill="1" applyBorder="1" applyAlignment="1">
      <alignment horizontal="right"/>
    </xf>
    <xf numFmtId="0" fontId="0" fillId="4" borderId="2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164" fontId="3" fillId="0" borderId="7" xfId="0" applyNumberFormat="1" applyFont="1" applyFill="1" applyBorder="1" applyAlignment="1">
      <alignment horizontal="center" vertical="center" wrapText="1"/>
    </xf>
    <xf numFmtId="164" fontId="3" fillId="0" borderId="9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164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 applyProtection="1">
      <alignment horizontal="center"/>
      <protection locked="0"/>
    </xf>
    <xf numFmtId="164" fontId="2" fillId="0" borderId="15" xfId="0" applyNumberFormat="1" applyFont="1" applyFill="1" applyBorder="1" applyAlignment="1">
      <alignment horizontal="center"/>
    </xf>
    <xf numFmtId="164" fontId="2" fillId="0" borderId="16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3" xfId="0" applyFill="1" applyBorder="1" applyAlignment="1">
      <alignment horizontal="left"/>
    </xf>
    <xf numFmtId="0" fontId="2" fillId="0" borderId="12" xfId="0" applyFont="1" applyFill="1" applyBorder="1" applyAlignment="1">
      <alignment horizontal="left"/>
    </xf>
    <xf numFmtId="0" fontId="2" fillId="0" borderId="7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left"/>
    </xf>
    <xf numFmtId="0" fontId="2" fillId="0" borderId="9" xfId="0" applyFont="1" applyFill="1" applyBorder="1" applyAlignment="1">
      <alignment horizontal="left"/>
    </xf>
    <xf numFmtId="164" fontId="3" fillId="0" borderId="6" xfId="0" applyNumberFormat="1" applyFont="1" applyFill="1" applyBorder="1" applyAlignment="1">
      <alignment horizontal="center" vertical="center" wrapText="1"/>
    </xf>
    <xf numFmtId="164" fontId="3" fillId="0" borderId="8" xfId="0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286"/>
  <sheetViews>
    <sheetView tabSelected="1" zoomScale="93" zoomScaleNormal="93" workbookViewId="0">
      <selection activeCell="R11" sqref="R11"/>
    </sheetView>
  </sheetViews>
  <sheetFormatPr baseColWidth="10" defaultRowHeight="12.75" x14ac:dyDescent="0.2"/>
  <cols>
    <col min="1" max="1" width="12.1640625" style="6" customWidth="1"/>
    <col min="2" max="2" width="8.1640625" style="6" bestFit="1" customWidth="1"/>
    <col min="3" max="3" width="7" style="5" bestFit="1" customWidth="1"/>
    <col min="4" max="5" width="5.83203125" style="5" customWidth="1"/>
    <col min="6" max="6" width="8.33203125" style="10" customWidth="1"/>
    <col min="7" max="7" width="3.5" style="10" bestFit="1" customWidth="1"/>
    <col min="8" max="8" width="7" style="10" bestFit="1" customWidth="1"/>
    <col min="9" max="9" width="13.5" style="1" bestFit="1" customWidth="1"/>
    <col min="10" max="10" width="16.33203125" style="1" bestFit="1" customWidth="1"/>
    <col min="11" max="11" width="5.83203125" style="1" bestFit="1" customWidth="1"/>
    <col min="12" max="12" width="3.5" style="1" bestFit="1" customWidth="1"/>
    <col min="13" max="13" width="6.1640625" style="1" bestFit="1" customWidth="1"/>
    <col min="14" max="14" width="13.5" style="1" bestFit="1" customWidth="1"/>
    <col min="15" max="15" width="20.1640625" style="1" bestFit="1" customWidth="1"/>
    <col min="16" max="16" width="18.33203125" style="1" bestFit="1" customWidth="1"/>
    <col min="17" max="17" width="16.5" style="1" bestFit="1" customWidth="1"/>
    <col min="18" max="18" width="11.6640625" style="1" customWidth="1"/>
    <col min="19" max="19" width="24.6640625" style="1" customWidth="1"/>
    <col min="20" max="20" width="11" style="3" bestFit="1" customWidth="1"/>
    <col min="21" max="21" width="12.33203125" style="3" bestFit="1" customWidth="1"/>
    <col min="22" max="22" width="14" style="3" bestFit="1" customWidth="1"/>
    <col min="23" max="23" width="14.33203125" style="3" bestFit="1" customWidth="1"/>
    <col min="24" max="24" width="12.33203125" style="3" bestFit="1" customWidth="1"/>
    <col min="25" max="25" width="10.33203125" style="3" bestFit="1" customWidth="1"/>
    <col min="26" max="26" width="12.83203125" style="3" bestFit="1" customWidth="1"/>
    <col min="27" max="27" width="36.6640625" style="4" bestFit="1" customWidth="1"/>
    <col min="28" max="28" width="17" style="1" customWidth="1"/>
    <col min="29" max="29" width="10.5" style="1" bestFit="1" customWidth="1"/>
    <col min="30" max="16384" width="12" style="1"/>
  </cols>
  <sheetData>
    <row r="1" spans="1:30" ht="30.75" customHeight="1" x14ac:dyDescent="0.2">
      <c r="A1" s="121"/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  <c r="AC1" s="121"/>
    </row>
    <row r="2" spans="1:30" ht="19.5" customHeight="1" x14ac:dyDescent="0.25">
      <c r="A2" s="120" t="s">
        <v>49</v>
      </c>
      <c r="B2" s="120"/>
      <c r="C2" s="120"/>
      <c r="D2" s="120"/>
      <c r="E2" s="120"/>
      <c r="F2" s="120"/>
      <c r="G2" s="120"/>
      <c r="H2" s="120"/>
      <c r="I2" s="120"/>
      <c r="J2" s="120"/>
      <c r="K2" s="120"/>
      <c r="L2" s="120"/>
      <c r="M2" s="120"/>
      <c r="N2" s="120"/>
      <c r="O2" s="120"/>
      <c r="P2" s="120"/>
      <c r="Q2" s="120"/>
      <c r="R2" s="120"/>
      <c r="S2" s="120"/>
      <c r="T2" s="120"/>
      <c r="U2" s="120"/>
      <c r="V2" s="120"/>
      <c r="W2" s="120"/>
      <c r="X2" s="120"/>
      <c r="Y2" s="120"/>
      <c r="Z2" s="120"/>
      <c r="AA2" s="120"/>
      <c r="AB2" s="120"/>
      <c r="AC2" s="120"/>
    </row>
    <row r="3" spans="1:30" ht="18" customHeight="1" x14ac:dyDescent="0.2">
      <c r="A3" s="16" t="s">
        <v>33</v>
      </c>
      <c r="B3" s="16"/>
      <c r="C3" s="14"/>
      <c r="D3" s="14"/>
      <c r="E3" s="14"/>
      <c r="F3" s="17"/>
      <c r="G3" s="14"/>
      <c r="H3" s="14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39"/>
      <c r="U3" s="39"/>
      <c r="V3" s="39"/>
      <c r="W3" s="39"/>
      <c r="X3" s="39"/>
      <c r="Y3" s="39"/>
      <c r="Z3" s="39"/>
      <c r="AA3" s="40"/>
      <c r="AB3" s="17"/>
      <c r="AC3" s="17"/>
    </row>
    <row r="4" spans="1:30" ht="18" customHeight="1" x14ac:dyDescent="0.2">
      <c r="A4" s="115" t="s">
        <v>41</v>
      </c>
      <c r="B4" s="115"/>
      <c r="C4" s="115"/>
      <c r="D4" s="115"/>
      <c r="E4" s="115"/>
      <c r="F4" s="115"/>
      <c r="G4" s="14"/>
      <c r="H4" s="14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39"/>
      <c r="U4" s="39"/>
      <c r="V4" s="39"/>
      <c r="W4" s="39"/>
      <c r="X4" s="39"/>
      <c r="Y4" s="39" t="s">
        <v>39</v>
      </c>
      <c r="Z4" s="21">
        <v>114445.776</v>
      </c>
      <c r="AA4" s="21">
        <v>99233.133000000002</v>
      </c>
      <c r="AB4" s="21">
        <v>2633.9349999999999</v>
      </c>
      <c r="AC4" s="17"/>
    </row>
    <row r="5" spans="1:30" ht="15.75" customHeight="1" x14ac:dyDescent="0.2">
      <c r="A5" s="115" t="s">
        <v>42</v>
      </c>
      <c r="B5" s="115"/>
      <c r="C5" s="14"/>
      <c r="D5" s="14"/>
      <c r="E5" s="14"/>
      <c r="F5" s="17"/>
      <c r="G5" s="14"/>
      <c r="H5" s="14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39"/>
      <c r="U5" s="39"/>
      <c r="V5" s="39"/>
      <c r="W5" s="39"/>
      <c r="X5" s="39"/>
      <c r="Y5" s="39" t="s">
        <v>40</v>
      </c>
      <c r="Z5" s="21">
        <v>114419.21</v>
      </c>
      <c r="AA5" s="21">
        <v>99349.986999999994</v>
      </c>
      <c r="AB5" s="21">
        <v>2649.3679999999999</v>
      </c>
      <c r="AC5" s="17"/>
    </row>
    <row r="6" spans="1:30" ht="15.75" customHeight="1" x14ac:dyDescent="0.2">
      <c r="A6" s="115" t="s">
        <v>43</v>
      </c>
      <c r="B6" s="115"/>
      <c r="C6" s="115"/>
      <c r="D6" s="115"/>
      <c r="E6" s="115"/>
      <c r="F6" s="115"/>
      <c r="G6" s="14"/>
      <c r="H6" s="14"/>
      <c r="I6" s="17"/>
      <c r="J6" s="17"/>
      <c r="K6" s="17"/>
      <c r="L6" s="17"/>
      <c r="M6" s="17"/>
      <c r="N6" s="41"/>
      <c r="O6" s="41"/>
      <c r="P6" s="41"/>
      <c r="Q6" s="41"/>
      <c r="R6" s="41"/>
      <c r="S6" s="41"/>
      <c r="T6" s="41"/>
      <c r="U6" s="115"/>
      <c r="V6" s="115"/>
      <c r="W6" s="115"/>
      <c r="X6" s="41"/>
      <c r="Y6" s="41"/>
      <c r="Z6" s="42">
        <f>Z4-Z5</f>
        <v>26.565999999991618</v>
      </c>
      <c r="AA6" s="42">
        <f>AA4-AA5</f>
        <v>-116.85399999999208</v>
      </c>
      <c r="AB6" s="42">
        <f>AB4-AB5</f>
        <v>-15.432999999999993</v>
      </c>
      <c r="AC6" s="41"/>
    </row>
    <row r="7" spans="1:30" ht="15.75" customHeight="1" x14ac:dyDescent="0.2">
      <c r="A7" s="17"/>
      <c r="B7" s="16"/>
      <c r="C7" s="14"/>
      <c r="D7" s="14"/>
      <c r="E7" s="14"/>
      <c r="F7" s="14"/>
      <c r="G7" s="14"/>
      <c r="H7" s="14"/>
      <c r="I7" s="17"/>
      <c r="J7" s="17"/>
      <c r="K7" s="17"/>
      <c r="L7" s="17"/>
      <c r="M7" s="17"/>
      <c r="N7" s="14"/>
      <c r="O7" s="14"/>
      <c r="P7" s="14"/>
      <c r="Q7" s="14"/>
      <c r="R7" s="14"/>
      <c r="S7" s="14"/>
      <c r="T7" s="41"/>
      <c r="U7" s="41"/>
      <c r="V7" s="41"/>
      <c r="W7" s="42"/>
      <c r="X7" s="41"/>
      <c r="Y7" s="41"/>
      <c r="Z7" s="41"/>
      <c r="AA7" s="41"/>
      <c r="AB7" s="41"/>
      <c r="AC7" s="41"/>
    </row>
    <row r="8" spans="1:30" x14ac:dyDescent="0.2">
      <c r="A8" s="17"/>
      <c r="B8" s="16"/>
      <c r="C8" s="14"/>
      <c r="D8" s="14"/>
      <c r="E8" s="14"/>
      <c r="F8" s="14"/>
      <c r="G8" s="14"/>
      <c r="H8" s="14"/>
      <c r="I8" s="17"/>
      <c r="J8" s="17"/>
      <c r="K8" s="17"/>
      <c r="L8" s="17"/>
      <c r="M8" s="17"/>
      <c r="N8" s="14"/>
      <c r="O8" s="14"/>
      <c r="P8" s="14"/>
      <c r="Q8" s="14"/>
      <c r="R8" s="14"/>
      <c r="S8" s="14"/>
      <c r="T8" s="14"/>
      <c r="U8" s="115" t="s">
        <v>0</v>
      </c>
      <c r="V8" s="115"/>
      <c r="W8" s="115"/>
      <c r="X8" s="115"/>
      <c r="Y8" s="115"/>
      <c r="Z8" s="115"/>
      <c r="AA8" s="14"/>
      <c r="AB8" s="14"/>
      <c r="AC8" s="14"/>
    </row>
    <row r="9" spans="1:30" ht="14.25" customHeight="1" x14ac:dyDescent="0.25">
      <c r="A9" s="43" t="s">
        <v>1</v>
      </c>
      <c r="B9" s="14" t="s">
        <v>29</v>
      </c>
      <c r="C9" s="117" t="s">
        <v>2</v>
      </c>
      <c r="D9" s="117"/>
      <c r="E9" s="117"/>
      <c r="F9" s="117" t="s">
        <v>31</v>
      </c>
      <c r="G9" s="117"/>
      <c r="H9" s="117"/>
      <c r="I9" s="44" t="s">
        <v>3</v>
      </c>
      <c r="J9" s="14" t="s">
        <v>4</v>
      </c>
      <c r="K9" s="117" t="s">
        <v>5</v>
      </c>
      <c r="L9" s="117"/>
      <c r="M9" s="117"/>
      <c r="N9" s="45" t="s">
        <v>6</v>
      </c>
      <c r="O9" s="115" t="s">
        <v>7</v>
      </c>
      <c r="P9" s="115"/>
      <c r="Q9" s="115"/>
      <c r="R9" s="14" t="s">
        <v>8</v>
      </c>
      <c r="S9" s="14" t="s">
        <v>9</v>
      </c>
      <c r="T9" s="15" t="s">
        <v>30</v>
      </c>
      <c r="U9" s="116" t="s">
        <v>10</v>
      </c>
      <c r="V9" s="116"/>
      <c r="W9" s="116"/>
      <c r="X9" s="116" t="s">
        <v>11</v>
      </c>
      <c r="Y9" s="116"/>
      <c r="Z9" s="116"/>
      <c r="AA9" s="23" t="s">
        <v>12</v>
      </c>
      <c r="AB9" s="23" t="s">
        <v>13</v>
      </c>
      <c r="AC9" s="23" t="s">
        <v>32</v>
      </c>
      <c r="AD9" s="7"/>
    </row>
    <row r="10" spans="1:30" ht="14.25" customHeight="1" x14ac:dyDescent="0.2">
      <c r="A10" s="16"/>
      <c r="B10" s="16"/>
      <c r="C10" s="44" t="s">
        <v>14</v>
      </c>
      <c r="D10" s="44" t="s">
        <v>15</v>
      </c>
      <c r="E10" s="44" t="s">
        <v>16</v>
      </c>
      <c r="F10" s="44" t="s">
        <v>14</v>
      </c>
      <c r="G10" s="44" t="s">
        <v>15</v>
      </c>
      <c r="H10" s="44" t="s">
        <v>16</v>
      </c>
      <c r="I10" s="17"/>
      <c r="J10" s="17"/>
      <c r="K10" s="44" t="s">
        <v>14</v>
      </c>
      <c r="L10" s="44" t="s">
        <v>15</v>
      </c>
      <c r="M10" s="44" t="s">
        <v>16</v>
      </c>
      <c r="N10" s="17"/>
      <c r="O10" s="44" t="s">
        <v>14</v>
      </c>
      <c r="P10" s="44" t="s">
        <v>15</v>
      </c>
      <c r="Q10" s="44" t="s">
        <v>16</v>
      </c>
      <c r="R10" s="17"/>
      <c r="S10" s="17"/>
      <c r="T10" s="39"/>
      <c r="U10" s="15" t="s">
        <v>17</v>
      </c>
      <c r="V10" s="15" t="s">
        <v>18</v>
      </c>
      <c r="W10" s="15" t="s">
        <v>19</v>
      </c>
      <c r="X10" s="15" t="s">
        <v>17</v>
      </c>
      <c r="Y10" s="15" t="s">
        <v>18</v>
      </c>
      <c r="Z10" s="15" t="s">
        <v>19</v>
      </c>
      <c r="AA10" s="40"/>
      <c r="AB10" s="17"/>
      <c r="AC10" s="17"/>
      <c r="AD10" s="7"/>
    </row>
    <row r="11" spans="1:30" ht="14.25" customHeight="1" x14ac:dyDescent="0.2">
      <c r="A11" s="16"/>
      <c r="B11" s="16"/>
      <c r="C11" s="14"/>
      <c r="D11" s="14"/>
      <c r="E11" s="14"/>
      <c r="F11" s="14"/>
      <c r="G11" s="14"/>
      <c r="H11" s="14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39"/>
      <c r="U11" s="39"/>
      <c r="V11" s="39"/>
      <c r="W11" s="39"/>
      <c r="X11" s="39"/>
      <c r="Y11" s="39"/>
      <c r="Z11" s="39"/>
      <c r="AA11" s="40"/>
      <c r="AB11" s="17"/>
      <c r="AC11" s="17"/>
    </row>
    <row r="12" spans="1:30" s="2" customFormat="1" ht="14.25" customHeight="1" x14ac:dyDescent="0.2">
      <c r="A12" s="46"/>
      <c r="B12" s="47"/>
      <c r="C12" s="48"/>
      <c r="D12" s="48"/>
      <c r="E12" s="48"/>
      <c r="F12" s="48"/>
      <c r="G12" s="48"/>
      <c r="H12" s="48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50"/>
      <c r="U12" s="50"/>
      <c r="V12" s="50"/>
      <c r="W12" s="50"/>
      <c r="X12" s="50"/>
      <c r="Y12" s="50"/>
      <c r="Z12" s="50"/>
      <c r="AA12" s="24">
        <v>114419.21</v>
      </c>
      <c r="AB12" s="24">
        <v>99349.986999999994</v>
      </c>
      <c r="AC12" s="49">
        <v>2649.3679999999999</v>
      </c>
      <c r="AD12" s="8"/>
    </row>
    <row r="13" spans="1:30" s="2" customFormat="1" ht="14.25" customHeight="1" x14ac:dyDescent="0.2">
      <c r="A13" s="51"/>
      <c r="B13" s="46" t="s">
        <v>36</v>
      </c>
      <c r="C13" s="52">
        <v>282</v>
      </c>
      <c r="D13" s="52">
        <v>48</v>
      </c>
      <c r="E13" s="52">
        <v>29.2</v>
      </c>
      <c r="F13" s="52"/>
      <c r="G13" s="52"/>
      <c r="H13" s="52"/>
      <c r="I13" s="49">
        <f>C13+(D13/60)+(E13/3600)</f>
        <v>282.80811111111115</v>
      </c>
      <c r="J13" s="48"/>
      <c r="K13" s="49">
        <f>C13</f>
        <v>282</v>
      </c>
      <c r="L13" s="49">
        <f>D13</f>
        <v>48</v>
      </c>
      <c r="M13" s="49">
        <f>E13+J13</f>
        <v>29.2</v>
      </c>
      <c r="N13" s="49">
        <f>K13+(L13/60)+(M13/3600)</f>
        <v>282.80811111111115</v>
      </c>
      <c r="O13" s="49">
        <v>282</v>
      </c>
      <c r="P13" s="49">
        <v>48</v>
      </c>
      <c r="Q13" s="49">
        <v>29.2</v>
      </c>
      <c r="R13" s="49">
        <v>282.80811</v>
      </c>
      <c r="S13" s="49">
        <f>IF(360&lt;R13,R13-360,R13)</f>
        <v>282.80811</v>
      </c>
      <c r="T13" s="53">
        <v>119.8357</v>
      </c>
      <c r="U13" s="25">
        <f>(COS(S13*PI()/180))*T13</f>
        <v>26.565959794582898</v>
      </c>
      <c r="V13" s="25">
        <f>ABS(U13)</f>
        <v>26.565959794582898</v>
      </c>
      <c r="W13" s="54"/>
      <c r="X13" s="25">
        <f>(SIN(S13*PI()/180))*T13</f>
        <v>-116.85394633765094</v>
      </c>
      <c r="Y13" s="25">
        <f>ABS(X13)</f>
        <v>116.85394633765094</v>
      </c>
      <c r="Z13" s="54"/>
      <c r="AA13" s="25">
        <f>AA12+U13</f>
        <v>114445.77595979458</v>
      </c>
      <c r="AB13" s="25">
        <f>AB12+X13</f>
        <v>99233.133053662343</v>
      </c>
      <c r="AC13" s="49">
        <v>2633.9349999999999</v>
      </c>
      <c r="AD13" s="9"/>
    </row>
    <row r="14" spans="1:30" s="2" customFormat="1" ht="14.25" customHeight="1" x14ac:dyDescent="0.2">
      <c r="A14" s="46" t="s">
        <v>37</v>
      </c>
      <c r="B14" s="46"/>
      <c r="C14" s="48"/>
      <c r="D14" s="48"/>
      <c r="E14" s="48"/>
      <c r="F14" s="48"/>
      <c r="G14" s="48"/>
      <c r="H14" s="48"/>
      <c r="I14" s="49"/>
      <c r="J14" s="49"/>
      <c r="K14" s="49"/>
      <c r="L14" s="49"/>
      <c r="M14" s="49"/>
      <c r="N14" s="49"/>
      <c r="O14" s="49"/>
      <c r="P14" s="49"/>
      <c r="Q14" s="49"/>
      <c r="R14" s="49" t="str">
        <f>IF(0&lt;N14,(IF(180&lt;S13,S13-180,S13+180))+N14,"")</f>
        <v/>
      </c>
      <c r="S14" s="49"/>
      <c r="T14" s="54"/>
      <c r="U14" s="54"/>
      <c r="V14" s="54"/>
      <c r="W14" s="54"/>
      <c r="X14" s="54"/>
      <c r="Y14" s="54"/>
      <c r="Z14" s="54"/>
      <c r="AA14" s="54"/>
      <c r="AB14" s="55"/>
      <c r="AC14" s="49"/>
      <c r="AD14" s="9"/>
    </row>
    <row r="15" spans="1:30" s="2" customFormat="1" ht="14.25" customHeight="1" x14ac:dyDescent="0.2">
      <c r="A15" s="51"/>
      <c r="B15" s="46" t="s">
        <v>26</v>
      </c>
      <c r="C15" s="56">
        <v>287</v>
      </c>
      <c r="D15" s="56">
        <v>35</v>
      </c>
      <c r="E15" s="56">
        <v>50</v>
      </c>
      <c r="F15" s="56">
        <v>96</v>
      </c>
      <c r="G15" s="56">
        <v>2</v>
      </c>
      <c r="H15" s="56">
        <v>34.99</v>
      </c>
      <c r="I15" s="49">
        <f>C15+(D15/60)+(E15/3600)</f>
        <v>287.59722222222223</v>
      </c>
      <c r="J15" s="48">
        <f>+$I$33</f>
        <v>0.4</v>
      </c>
      <c r="K15" s="49">
        <f>C15</f>
        <v>287</v>
      </c>
      <c r="L15" s="49">
        <f>D15</f>
        <v>35</v>
      </c>
      <c r="M15" s="49">
        <f>E15+J15</f>
        <v>50.4</v>
      </c>
      <c r="N15" s="49">
        <f>K15+(L15/60)+(M15/3600)</f>
        <v>287.59733333333332</v>
      </c>
      <c r="O15" s="49">
        <v>210</v>
      </c>
      <c r="P15" s="49">
        <v>24</v>
      </c>
      <c r="Q15" s="49">
        <v>19.600000000000001</v>
      </c>
      <c r="R15" s="49">
        <f>+S15</f>
        <v>210.40544444444447</v>
      </c>
      <c r="S15" s="49">
        <f>(N13+N15)-360</f>
        <v>210.40544444444447</v>
      </c>
      <c r="T15" s="57">
        <v>28.8049</v>
      </c>
      <c r="U15" s="25">
        <f>(COS(S15*PI()/180))*T15</f>
        <v>-24.84323479177386</v>
      </c>
      <c r="V15" s="25">
        <f>ABS(U15)</f>
        <v>24.84323479177386</v>
      </c>
      <c r="W15" s="54">
        <f>U15-AA28</f>
        <v>-24.84425356965286</v>
      </c>
      <c r="X15" s="25">
        <f>(SIN(S15*PI()/180))*T15</f>
        <v>-14.578612728610254</v>
      </c>
      <c r="Y15" s="25">
        <f>ABS(X15)</f>
        <v>14.578612728610254</v>
      </c>
      <c r="Z15" s="54">
        <f>X15-AB28</f>
        <v>-14.578210279243565</v>
      </c>
      <c r="AA15" s="25">
        <f>AA12+W15</f>
        <v>114394.36574643035</v>
      </c>
      <c r="AB15" s="25">
        <f>AB12+Z15</f>
        <v>99335.40878972075</v>
      </c>
      <c r="AC15" s="49">
        <v>2646.1149999999998</v>
      </c>
      <c r="AD15" s="9"/>
    </row>
    <row r="16" spans="1:30" s="2" customFormat="1" ht="14.25" customHeight="1" x14ac:dyDescent="0.2">
      <c r="A16" s="46" t="s">
        <v>26</v>
      </c>
      <c r="B16" s="46" t="s">
        <v>38</v>
      </c>
      <c r="C16" s="48"/>
      <c r="D16" s="48"/>
      <c r="E16" s="48"/>
      <c r="F16" s="48"/>
      <c r="G16" s="48"/>
      <c r="H16" s="48"/>
      <c r="I16" s="49"/>
      <c r="J16" s="49"/>
      <c r="K16" s="49"/>
      <c r="L16" s="49"/>
      <c r="M16" s="49"/>
      <c r="N16" s="49"/>
      <c r="O16" s="49"/>
      <c r="P16" s="49"/>
      <c r="Q16" s="49"/>
      <c r="R16" s="49" t="str">
        <f t="shared" ref="R16:R20" si="0">IF(0&lt;N16,(IF(180&lt;S14,S14-180,S14+180))+N16,"")</f>
        <v/>
      </c>
      <c r="S16" s="49"/>
      <c r="T16" s="54"/>
      <c r="U16" s="54"/>
      <c r="V16" s="54"/>
      <c r="W16" s="54"/>
      <c r="X16" s="54"/>
      <c r="Y16" s="54"/>
      <c r="Z16" s="54"/>
      <c r="AA16" s="54"/>
      <c r="AB16" s="55"/>
      <c r="AC16" s="49"/>
      <c r="AD16" s="9"/>
    </row>
    <row r="17" spans="1:30" s="2" customFormat="1" ht="14.25" customHeight="1" x14ac:dyDescent="0.2">
      <c r="A17" s="51"/>
      <c r="B17" s="46" t="s">
        <v>27</v>
      </c>
      <c r="C17" s="56">
        <v>250</v>
      </c>
      <c r="D17" s="56">
        <v>32</v>
      </c>
      <c r="E17" s="56">
        <v>56</v>
      </c>
      <c r="F17" s="56">
        <v>95</v>
      </c>
      <c r="G17" s="56">
        <v>52</v>
      </c>
      <c r="H17" s="56">
        <v>3</v>
      </c>
      <c r="I17" s="49">
        <f>C17+(D17/60)+(E17/3600)</f>
        <v>250.54888888888888</v>
      </c>
      <c r="J17" s="48">
        <f>+$I$33</f>
        <v>0.4</v>
      </c>
      <c r="K17" s="49">
        <f>C17</f>
        <v>250</v>
      </c>
      <c r="L17" s="49">
        <f>D17</f>
        <v>32</v>
      </c>
      <c r="M17" s="49">
        <f>E17+J17</f>
        <v>56.4</v>
      </c>
      <c r="N17" s="49">
        <f>K17+(L17/60)+(M17/3600)</f>
        <v>250.54900000000001</v>
      </c>
      <c r="O17" s="49">
        <f>ROUNDDOWN(S17,0)</f>
        <v>280</v>
      </c>
      <c r="P17" s="49">
        <f>ROUNDDOWN(((S17-O17)*60),0)</f>
        <v>57</v>
      </c>
      <c r="Q17" s="49">
        <v>16.2</v>
      </c>
      <c r="R17" s="49">
        <f>+S17</f>
        <v>280.95444444444445</v>
      </c>
      <c r="S17" s="49">
        <f>R15+N17-180</f>
        <v>280.95444444444445</v>
      </c>
      <c r="T17" s="57">
        <v>106.93559999999999</v>
      </c>
      <c r="U17" s="25">
        <f>(COS(S17*PI()/180))*T17</f>
        <v>20.320806193094743</v>
      </c>
      <c r="V17" s="25">
        <f>ABS(U17)</f>
        <v>20.320806193094743</v>
      </c>
      <c r="W17" s="54">
        <f>U17-AA29</f>
        <v>20.31702407186684</v>
      </c>
      <c r="X17" s="25">
        <f>(SIN(S17*PI()/180))*T17</f>
        <v>-104.98708198165468</v>
      </c>
      <c r="Y17" s="25">
        <f>ABS(X17)</f>
        <v>104.98708198165468</v>
      </c>
      <c r="Z17" s="54">
        <f>X17-AB29</f>
        <v>-104.98558792458465</v>
      </c>
      <c r="AA17" s="25">
        <f>AA15+W17</f>
        <v>114414.68277050222</v>
      </c>
      <c r="AB17" s="25">
        <f>AB15+Z17</f>
        <v>99230.423201796162</v>
      </c>
      <c r="AC17" s="49">
        <v>2634.9720000000002</v>
      </c>
      <c r="AD17" s="9"/>
    </row>
    <row r="18" spans="1:30" s="2" customFormat="1" ht="14.25" customHeight="1" x14ac:dyDescent="0.2">
      <c r="A18" s="46" t="s">
        <v>27</v>
      </c>
      <c r="B18" s="46" t="s">
        <v>26</v>
      </c>
      <c r="C18" s="49"/>
      <c r="D18" s="49"/>
      <c r="E18" s="49"/>
      <c r="F18" s="48"/>
      <c r="G18" s="48"/>
      <c r="H18" s="48"/>
      <c r="I18" s="49"/>
      <c r="J18" s="49"/>
      <c r="K18" s="49"/>
      <c r="L18" s="49"/>
      <c r="M18" s="49"/>
      <c r="N18" s="49"/>
      <c r="O18" s="49"/>
      <c r="P18" s="49"/>
      <c r="Q18" s="49"/>
      <c r="R18" s="49" t="str">
        <f t="shared" si="0"/>
        <v/>
      </c>
      <c r="S18" s="49"/>
      <c r="T18" s="54"/>
      <c r="U18" s="54"/>
      <c r="V18" s="54"/>
      <c r="W18" s="54"/>
      <c r="X18" s="54"/>
      <c r="Y18" s="54"/>
      <c r="Z18" s="54"/>
      <c r="AA18" s="54"/>
      <c r="AB18" s="55"/>
      <c r="AC18" s="49"/>
      <c r="AD18" s="9"/>
    </row>
    <row r="19" spans="1:30" s="2" customFormat="1" ht="14.25" customHeight="1" x14ac:dyDescent="0.2">
      <c r="A19" s="51"/>
      <c r="B19" s="46" t="s">
        <v>28</v>
      </c>
      <c r="C19" s="56">
        <v>264</v>
      </c>
      <c r="D19" s="56">
        <v>17</v>
      </c>
      <c r="E19" s="56">
        <v>32</v>
      </c>
      <c r="F19" s="58">
        <v>89</v>
      </c>
      <c r="G19" s="58">
        <v>29</v>
      </c>
      <c r="H19" s="58">
        <v>47.99</v>
      </c>
      <c r="I19" s="49">
        <f>C19+(D19/60)+(E19/3600)</f>
        <v>264.29222222222222</v>
      </c>
      <c r="J19" s="48">
        <f>+$I$33</f>
        <v>0.4</v>
      </c>
      <c r="K19" s="49">
        <f>C19</f>
        <v>264</v>
      </c>
      <c r="L19" s="49">
        <f>D19</f>
        <v>17</v>
      </c>
      <c r="M19" s="49">
        <f>E19+J19</f>
        <v>32.4</v>
      </c>
      <c r="N19" s="49">
        <f>K19+(L19/60)+(M19/3600)</f>
        <v>264.29233333333337</v>
      </c>
      <c r="O19" s="49">
        <f>ROUNDDOWN(S19,0)</f>
        <v>5</v>
      </c>
      <c r="P19" s="49">
        <f>ROUNDDOWN(((S19-O19)*60),0)</f>
        <v>14</v>
      </c>
      <c r="Q19" s="49">
        <v>48.4</v>
      </c>
      <c r="R19" s="49">
        <f>+S19</f>
        <v>5.2467777777778792</v>
      </c>
      <c r="S19" s="49">
        <f>S17+N19-180-360</f>
        <v>5.2467777777778792</v>
      </c>
      <c r="T19" s="57">
        <v>26.6479</v>
      </c>
      <c r="U19" s="25">
        <f>(COS(S19*PI()/180))*T19</f>
        <v>26.53624721507347</v>
      </c>
      <c r="V19" s="25">
        <f>ABS(U19)</f>
        <v>26.53624721507347</v>
      </c>
      <c r="W19" s="54">
        <f>U19-AA30</f>
        <v>26.535304726432933</v>
      </c>
      <c r="X19" s="25">
        <f>(SIN(S19*PI()/180))*T19</f>
        <v>2.436833632094229</v>
      </c>
      <c r="Y19" s="25">
        <f>ABS(X19)</f>
        <v>2.436833632094229</v>
      </c>
      <c r="Z19" s="54">
        <f>X19-AB30</f>
        <v>2.4372059448076424</v>
      </c>
      <c r="AA19" s="25">
        <f>AA17+W19</f>
        <v>114441.21807522865</v>
      </c>
      <c r="AB19" s="25">
        <f>AB17+Z19</f>
        <v>99232.860407740969</v>
      </c>
      <c r="AC19" s="54">
        <v>2636.26</v>
      </c>
      <c r="AD19" s="9"/>
    </row>
    <row r="20" spans="1:30" s="2" customFormat="1" ht="14.25" customHeight="1" x14ac:dyDescent="0.2">
      <c r="A20" s="46" t="s">
        <v>35</v>
      </c>
      <c r="B20" s="46" t="s">
        <v>34</v>
      </c>
      <c r="C20" s="48"/>
      <c r="D20" s="48"/>
      <c r="E20" s="48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 t="str">
        <f t="shared" si="0"/>
        <v/>
      </c>
      <c r="S20" s="49"/>
      <c r="T20" s="54"/>
      <c r="U20" s="54"/>
      <c r="V20" s="54"/>
      <c r="W20" s="54"/>
      <c r="X20" s="54"/>
      <c r="Y20" s="54"/>
      <c r="Z20" s="54"/>
      <c r="AA20" s="54"/>
      <c r="AB20" s="55"/>
      <c r="AC20" s="49"/>
      <c r="AD20" s="9"/>
    </row>
    <row r="21" spans="1:30" s="2" customFormat="1" ht="14.25" customHeight="1" x14ac:dyDescent="0.2">
      <c r="A21" s="51"/>
      <c r="B21" s="46" t="s">
        <v>36</v>
      </c>
      <c r="C21" s="56">
        <v>275</v>
      </c>
      <c r="D21" s="56">
        <v>23</v>
      </c>
      <c r="E21" s="56">
        <v>35</v>
      </c>
      <c r="F21" s="56">
        <v>83</v>
      </c>
      <c r="G21" s="56">
        <v>18</v>
      </c>
      <c r="H21" s="56">
        <v>47</v>
      </c>
      <c r="I21" s="49">
        <f>C21+(D21/60)+(E21/3600)</f>
        <v>275.39305555555552</v>
      </c>
      <c r="J21" s="48">
        <f>+$I$33</f>
        <v>0.4</v>
      </c>
      <c r="K21" s="49">
        <f>C21</f>
        <v>275</v>
      </c>
      <c r="L21" s="49">
        <f>D21</f>
        <v>23</v>
      </c>
      <c r="M21" s="49">
        <f>E21+J21</f>
        <v>35.4</v>
      </c>
      <c r="N21" s="49">
        <f>K21+(L21/60)+(M21/3600)</f>
        <v>275.39316666666667</v>
      </c>
      <c r="O21" s="49">
        <v>100</v>
      </c>
      <c r="P21" s="49">
        <v>38</v>
      </c>
      <c r="Q21" s="49">
        <v>22.2</v>
      </c>
      <c r="R21" s="49">
        <f>+S21</f>
        <v>100.63994444444455</v>
      </c>
      <c r="S21" s="49">
        <f>S19+N21-180</f>
        <v>100.63994444444455</v>
      </c>
      <c r="T21" s="57">
        <v>119.1739</v>
      </c>
      <c r="U21" s="25">
        <f>(COS(S21*PI()/180))*T21</f>
        <v>-22.003860260600707</v>
      </c>
      <c r="V21" s="25">
        <f>ABS(U21)</f>
        <v>22.003860260600707</v>
      </c>
      <c r="W21" s="54">
        <f>U21-AA31</f>
        <v>-22.008075228646913</v>
      </c>
      <c r="X21" s="25">
        <f>(SIN(S21*PI()/180))*T21</f>
        <v>117.12492721381712</v>
      </c>
      <c r="Y21" s="25">
        <f>ABS(X21)</f>
        <v>117.12492721381712</v>
      </c>
      <c r="Z21" s="54">
        <f>X21-AB31</f>
        <v>117.12659225902057</v>
      </c>
      <c r="AA21" s="38">
        <f>AA19+W21</f>
        <v>114419.21</v>
      </c>
      <c r="AB21" s="38">
        <f>AB19+Z21</f>
        <v>99349.986999999994</v>
      </c>
      <c r="AC21" s="54">
        <v>2649.36</v>
      </c>
      <c r="AD21" s="9"/>
    </row>
    <row r="22" spans="1:30" s="2" customFormat="1" ht="14.25" customHeight="1" x14ac:dyDescent="0.2">
      <c r="A22" s="51" t="s">
        <v>37</v>
      </c>
      <c r="B22" s="46" t="s">
        <v>35</v>
      </c>
      <c r="C22" s="85"/>
      <c r="D22" s="85"/>
      <c r="E22" s="85"/>
      <c r="F22" s="85"/>
      <c r="G22" s="85"/>
      <c r="H22" s="85"/>
      <c r="I22" s="49"/>
      <c r="J22" s="48"/>
      <c r="K22" s="49"/>
      <c r="L22" s="49"/>
      <c r="M22" s="49"/>
      <c r="N22" s="49"/>
      <c r="O22" s="49"/>
      <c r="P22" s="49"/>
      <c r="Q22" s="49"/>
      <c r="R22" s="49"/>
      <c r="S22" s="49"/>
      <c r="T22" s="57"/>
      <c r="U22" s="25"/>
      <c r="V22" s="25"/>
      <c r="W22" s="54"/>
      <c r="X22" s="25">
        <f>SUM(X15:X21)</f>
        <v>-3.9338643535842266E-3</v>
      </c>
      <c r="Y22" s="25"/>
      <c r="Z22" s="54"/>
      <c r="AA22" s="38"/>
      <c r="AB22" s="38"/>
      <c r="AC22" s="49"/>
      <c r="AD22" s="9"/>
    </row>
    <row r="23" spans="1:30" s="2" customFormat="1" ht="14.25" customHeight="1" x14ac:dyDescent="0.2">
      <c r="A23" s="51"/>
      <c r="B23" s="46" t="s">
        <v>36</v>
      </c>
      <c r="C23" s="56">
        <v>2</v>
      </c>
      <c r="D23" s="56">
        <v>10</v>
      </c>
      <c r="E23" s="56">
        <v>5</v>
      </c>
      <c r="F23" s="56">
        <v>97</v>
      </c>
      <c r="G23" s="56">
        <v>53</v>
      </c>
      <c r="H23" s="56">
        <v>48</v>
      </c>
      <c r="I23" s="49">
        <f>C23+(D23/60)+(E23/3600)</f>
        <v>2.1680555555555556</v>
      </c>
      <c r="J23" s="48">
        <f>+$I$33</f>
        <v>0.4</v>
      </c>
      <c r="K23" s="49">
        <f>C23</f>
        <v>2</v>
      </c>
      <c r="L23" s="49">
        <f>D23</f>
        <v>10</v>
      </c>
      <c r="M23" s="49">
        <f>E23+J23</f>
        <v>5.4</v>
      </c>
      <c r="N23" s="49">
        <f>K23+(L23/60)+(M23/3600)</f>
        <v>2.1681666666666666</v>
      </c>
      <c r="O23" s="49">
        <f>ROUNDDOWN(S23,0)</f>
        <v>282</v>
      </c>
      <c r="P23" s="49">
        <f>ROUNDDOWN(((S23-O23)*60),0)</f>
        <v>48</v>
      </c>
      <c r="Q23" s="49">
        <v>29.2</v>
      </c>
      <c r="R23" s="49">
        <f>+S23</f>
        <v>282.8081111111112</v>
      </c>
      <c r="S23" s="49">
        <f>S21+N23+180</f>
        <v>282.8081111111112</v>
      </c>
      <c r="T23" s="57">
        <v>119.83540000000001</v>
      </c>
      <c r="U23" s="25">
        <f>(COS(S23*PI()/180))*T23</f>
        <v>26.565895554715965</v>
      </c>
      <c r="V23" s="25">
        <f>ABS(U23)</f>
        <v>26.565895554715965</v>
      </c>
      <c r="W23" s="54">
        <f>+U23-($S$25*V23)</f>
        <v>26.565895554715965</v>
      </c>
      <c r="X23" s="25">
        <f>(SIN(S23*PI()/180))*T23</f>
        <v>-116.85365328707496</v>
      </c>
      <c r="Y23" s="25">
        <f>ABS(X23)</f>
        <v>116.85365328707496</v>
      </c>
      <c r="Z23" s="54">
        <f>+X23-($S$25*Y23)</f>
        <v>-116.85365328707496</v>
      </c>
      <c r="AA23" s="38">
        <f>AA21+U23</f>
        <v>114445.77589555472</v>
      </c>
      <c r="AB23" s="38">
        <f>AB21+X23</f>
        <v>99233.133346712915</v>
      </c>
      <c r="AC23" s="49">
        <f>AC13</f>
        <v>2633.9349999999999</v>
      </c>
      <c r="AD23" s="9"/>
    </row>
    <row r="24" spans="1:30" s="2" customFormat="1" ht="14.25" customHeight="1" x14ac:dyDescent="0.2">
      <c r="A24" s="51"/>
      <c r="B24" s="46"/>
      <c r="C24" s="52"/>
      <c r="D24" s="52"/>
      <c r="E24" s="52"/>
      <c r="F24" s="52"/>
      <c r="G24" s="52"/>
      <c r="H24" s="52"/>
      <c r="I24" s="49"/>
      <c r="J24" s="48"/>
      <c r="K24" s="49"/>
      <c r="L24" s="49"/>
      <c r="M24" s="49"/>
      <c r="N24" s="49"/>
      <c r="O24" s="49"/>
      <c r="P24" s="49"/>
      <c r="Q24" s="49"/>
      <c r="R24" s="49"/>
      <c r="S24" s="49"/>
      <c r="T24" s="102"/>
      <c r="U24" s="54"/>
      <c r="V24" s="54"/>
      <c r="W24" s="54"/>
      <c r="X24" s="54"/>
      <c r="Y24" s="25"/>
      <c r="Z24" s="25"/>
      <c r="AA24" s="26"/>
      <c r="AB24" s="26"/>
      <c r="AC24" s="26"/>
    </row>
    <row r="25" spans="1:30" s="2" customFormat="1" ht="14.25" customHeight="1" thickBot="1" x14ac:dyDescent="0.25">
      <c r="A25" s="51"/>
      <c r="B25" s="46"/>
      <c r="C25" s="14">
        <f>ROUNDDOWN(I25,0)</f>
        <v>1079</v>
      </c>
      <c r="D25" s="14">
        <f>ROUNDDOWN((I25-C25)*60,0)</f>
        <v>59</v>
      </c>
      <c r="E25" s="14">
        <f>(((I25-C25)*60)-D25)*60</f>
        <v>57.999999999865395</v>
      </c>
      <c r="F25" s="14"/>
      <c r="G25" s="14"/>
      <c r="H25" s="14"/>
      <c r="I25" s="17">
        <f>SUM(I15:I24)</f>
        <v>1079.9994444444444</v>
      </c>
      <c r="J25" s="17"/>
      <c r="K25" s="14">
        <f>ROUNDDOWN(N25,0)</f>
        <v>1080</v>
      </c>
      <c r="L25" s="14">
        <f>ROUNDDOWN((N25-K25)*60,0)</f>
        <v>0</v>
      </c>
      <c r="M25" s="14">
        <f>(((N25-K25)*60)-L25)*60</f>
        <v>0</v>
      </c>
      <c r="N25" s="17">
        <f>SUM(N15:N23)</f>
        <v>1080</v>
      </c>
      <c r="O25" s="49"/>
      <c r="P25" s="49"/>
      <c r="Q25" s="49"/>
      <c r="R25" s="17"/>
      <c r="S25" s="59"/>
      <c r="T25" s="14"/>
      <c r="U25" s="54"/>
      <c r="V25" s="54"/>
      <c r="W25" s="15"/>
      <c r="X25" s="54"/>
      <c r="Y25" s="25"/>
      <c r="Z25" s="25"/>
      <c r="AA25" s="37"/>
      <c r="AB25" s="37"/>
      <c r="AC25" s="26"/>
    </row>
    <row r="26" spans="1:30" s="2" customFormat="1" ht="14.25" customHeight="1" thickBot="1" x14ac:dyDescent="0.25">
      <c r="A26" s="60"/>
      <c r="B26" s="61"/>
      <c r="C26" s="62"/>
      <c r="D26" s="62"/>
      <c r="E26" s="62"/>
      <c r="F26" s="62"/>
      <c r="G26" s="62"/>
      <c r="H26" s="62"/>
      <c r="I26" s="63"/>
      <c r="J26" s="48"/>
      <c r="K26" s="49"/>
      <c r="L26" s="49"/>
      <c r="M26" s="49"/>
      <c r="N26" s="49"/>
      <c r="O26" s="49"/>
      <c r="P26" s="49"/>
      <c r="Q26" s="49"/>
      <c r="R26" s="17"/>
      <c r="S26" s="64"/>
      <c r="T26" s="65"/>
      <c r="U26" s="50"/>
      <c r="V26" s="50"/>
      <c r="W26" s="15"/>
      <c r="X26" s="50"/>
      <c r="Y26" s="54"/>
      <c r="Z26" s="66"/>
      <c r="AA26" s="127" t="s">
        <v>47</v>
      </c>
      <c r="AB26" s="113" t="s">
        <v>48</v>
      </c>
      <c r="AC26" s="67"/>
    </row>
    <row r="27" spans="1:30" s="2" customFormat="1" ht="20.25" customHeight="1" thickBot="1" x14ac:dyDescent="0.25">
      <c r="A27" s="68" t="s">
        <v>20</v>
      </c>
      <c r="B27" s="69"/>
      <c r="C27" s="70"/>
      <c r="D27" s="123">
        <v>5</v>
      </c>
      <c r="E27" s="123"/>
      <c r="F27" s="123"/>
      <c r="G27" s="123"/>
      <c r="H27" s="123"/>
      <c r="I27" s="124"/>
      <c r="J27" s="71"/>
      <c r="K27" s="49"/>
      <c r="L27" s="49"/>
      <c r="M27" s="49"/>
      <c r="N27" s="49"/>
      <c r="O27" s="49"/>
      <c r="P27" s="49"/>
      <c r="Q27" s="49"/>
      <c r="R27" s="72"/>
      <c r="S27" s="73" t="s">
        <v>44</v>
      </c>
      <c r="T27" s="101">
        <f>U15+U17+U19+U21</f>
        <v>9.9583557936462341E-3</v>
      </c>
      <c r="U27" s="74"/>
      <c r="V27" s="104"/>
      <c r="W27" s="65"/>
      <c r="X27" s="40"/>
      <c r="Y27" s="25"/>
      <c r="Z27" s="35"/>
      <c r="AA27" s="128"/>
      <c r="AB27" s="114"/>
      <c r="AC27" s="36"/>
    </row>
    <row r="28" spans="1:30" ht="14.25" customHeight="1" x14ac:dyDescent="0.2">
      <c r="A28" s="75" t="s">
        <v>21</v>
      </c>
      <c r="B28" s="76"/>
      <c r="C28" s="77"/>
      <c r="D28" s="125" t="s">
        <v>22</v>
      </c>
      <c r="E28" s="125"/>
      <c r="F28" s="125"/>
      <c r="G28" s="125"/>
      <c r="H28" s="125"/>
      <c r="I28" s="126"/>
      <c r="J28" s="78"/>
      <c r="K28" s="17"/>
      <c r="L28" s="17"/>
      <c r="M28" s="17"/>
      <c r="N28" s="17"/>
      <c r="O28" s="17"/>
      <c r="P28" s="17"/>
      <c r="Q28" s="17"/>
      <c r="R28" s="72"/>
      <c r="S28" s="79" t="s">
        <v>45</v>
      </c>
      <c r="T28" s="27">
        <f>X15+X17+X19+X21</f>
        <v>-3.9338643535842266E-3</v>
      </c>
      <c r="U28" s="103"/>
      <c r="V28" s="118" t="s">
        <v>62</v>
      </c>
      <c r="W28" s="119"/>
      <c r="X28" s="80"/>
      <c r="Y28" s="40"/>
      <c r="Z28" s="81"/>
      <c r="AA28" s="82">
        <f>(T27*T15)/T29</f>
        <v>1.0187778790001377E-3</v>
      </c>
      <c r="AB28" s="83">
        <f>(T28*T15)/T$29</f>
        <v>-4.0244936668921337E-4</v>
      </c>
      <c r="AC28" s="84"/>
      <c r="AD28" s="12"/>
    </row>
    <row r="29" spans="1:30" ht="14.25" customHeight="1" thickBot="1" x14ac:dyDescent="0.25">
      <c r="A29" s="75" t="s">
        <v>50</v>
      </c>
      <c r="B29" s="86"/>
      <c r="C29" s="87"/>
      <c r="D29" s="125">
        <f>+(D27-2)*360</f>
        <v>1080</v>
      </c>
      <c r="E29" s="125"/>
      <c r="F29" s="125"/>
      <c r="G29" s="125"/>
      <c r="H29" s="125"/>
      <c r="I29" s="126"/>
      <c r="J29" s="78"/>
      <c r="K29" s="17"/>
      <c r="L29" s="17"/>
      <c r="M29" s="17"/>
      <c r="N29" s="17"/>
      <c r="O29" s="17"/>
      <c r="P29" s="17"/>
      <c r="Q29" s="17"/>
      <c r="R29" s="72"/>
      <c r="S29" s="88" t="s">
        <v>46</v>
      </c>
      <c r="T29" s="89">
        <f>T15+T17+T19+T21</f>
        <v>281.56229999999999</v>
      </c>
      <c r="U29" s="103"/>
      <c r="V29" s="106">
        <f>(T27*T27)+(T28*T28)</f>
        <v>1.1464413886524817E-4</v>
      </c>
      <c r="W29" s="107">
        <f>SQRT(V29)</f>
        <v>1.0707200328061868E-2</v>
      </c>
      <c r="X29" s="80"/>
      <c r="Y29" s="14"/>
      <c r="Z29" s="81"/>
      <c r="AA29" s="82">
        <f>(T27*T17)/T$29</f>
        <v>3.7821212279024437E-3</v>
      </c>
      <c r="AB29" s="83">
        <f>(T28*T17)/T$29</f>
        <v>-1.4940570700308295E-3</v>
      </c>
      <c r="AC29" s="84"/>
      <c r="AD29" s="12"/>
    </row>
    <row r="30" spans="1:30" ht="13.5" thickBot="1" x14ac:dyDescent="0.25">
      <c r="A30" s="75" t="s">
        <v>51</v>
      </c>
      <c r="B30" s="76"/>
      <c r="C30" s="90"/>
      <c r="D30" s="125">
        <f>+I25</f>
        <v>1079.9994444444444</v>
      </c>
      <c r="E30" s="125"/>
      <c r="F30" s="125"/>
      <c r="G30" s="125"/>
      <c r="H30" s="125"/>
      <c r="I30" s="126"/>
      <c r="J30" s="78"/>
      <c r="K30" s="17"/>
      <c r="L30" s="17"/>
      <c r="M30" s="17"/>
      <c r="N30" s="17"/>
      <c r="O30" s="17"/>
      <c r="P30" s="17"/>
      <c r="Q30" s="17"/>
      <c r="R30" s="17"/>
      <c r="S30" s="91"/>
      <c r="T30" s="92"/>
      <c r="U30" s="93"/>
      <c r="V30" s="108" t="s">
        <v>63</v>
      </c>
      <c r="W30" s="109">
        <f>T29/W29</f>
        <v>26296.537971935581</v>
      </c>
      <c r="X30" s="80"/>
      <c r="Y30" s="39"/>
      <c r="Z30" s="93"/>
      <c r="AA30" s="82">
        <f>(T27*T19)/T$29</f>
        <v>9.4248864053712259E-4</v>
      </c>
      <c r="AB30" s="83">
        <f>(T28*T19)/T$29</f>
        <v>-3.7231271341325563E-4</v>
      </c>
      <c r="AC30" s="84"/>
      <c r="AD30" s="12"/>
    </row>
    <row r="31" spans="1:30" ht="13.5" thickBot="1" x14ac:dyDescent="0.25">
      <c r="A31" s="75" t="s">
        <v>23</v>
      </c>
      <c r="B31" s="76"/>
      <c r="C31" s="94"/>
      <c r="D31" s="125">
        <v>2</v>
      </c>
      <c r="E31" s="125">
        <f t="shared" ref="E31" si="1">(((I31-C31)*60)-D31)*60</f>
        <v>-120</v>
      </c>
      <c r="F31" s="16"/>
      <c r="G31" s="95"/>
      <c r="H31" s="16"/>
      <c r="I31" s="96"/>
      <c r="J31" s="78"/>
      <c r="K31" s="17"/>
      <c r="L31" s="17"/>
      <c r="M31" s="17"/>
      <c r="N31" s="17"/>
      <c r="O31" s="17"/>
      <c r="P31" s="17"/>
      <c r="Q31" s="17"/>
      <c r="R31" s="17"/>
      <c r="S31" s="17"/>
      <c r="T31" s="39"/>
      <c r="U31" s="39"/>
      <c r="V31" s="105"/>
      <c r="W31" s="105"/>
      <c r="X31" s="39"/>
      <c r="Y31" s="39"/>
      <c r="Z31" s="93"/>
      <c r="AA31" s="97">
        <f>(T27*T21)/T$29</f>
        <v>4.2149680462065303E-3</v>
      </c>
      <c r="AB31" s="98">
        <f>(T28*T21)/T$29</f>
        <v>-1.6650452034509282E-3</v>
      </c>
      <c r="AC31" s="84"/>
      <c r="AD31" s="12"/>
    </row>
    <row r="32" spans="1:30" x14ac:dyDescent="0.2">
      <c r="A32" s="75" t="s">
        <v>24</v>
      </c>
      <c r="B32" s="76"/>
      <c r="C32" s="99"/>
      <c r="D32" s="125">
        <v>0</v>
      </c>
      <c r="E32" s="125"/>
      <c r="F32" s="16"/>
      <c r="G32" s="16"/>
      <c r="H32" s="16"/>
      <c r="I32" s="96">
        <v>2</v>
      </c>
      <c r="J32" s="78"/>
      <c r="K32" s="17"/>
      <c r="L32" s="17"/>
      <c r="M32" s="17"/>
      <c r="N32" s="17"/>
      <c r="O32" s="17"/>
      <c r="P32" s="17"/>
      <c r="Q32" s="17"/>
      <c r="R32" s="17"/>
      <c r="S32" s="17"/>
      <c r="T32" s="39"/>
      <c r="U32" s="39"/>
      <c r="V32" s="39"/>
      <c r="W32" s="39"/>
      <c r="X32" s="39"/>
      <c r="Y32" s="39"/>
      <c r="Z32" s="39"/>
      <c r="AA32" s="100"/>
      <c r="AB32" s="100"/>
      <c r="AC32" s="85"/>
      <c r="AD32" s="12"/>
    </row>
    <row r="33" spans="1:30" ht="13.5" thickBot="1" x14ac:dyDescent="0.25">
      <c r="A33" s="31" t="s">
        <v>25</v>
      </c>
      <c r="B33" s="32"/>
      <c r="C33" s="33"/>
      <c r="D33" s="122">
        <f>+D31/D27</f>
        <v>0.4</v>
      </c>
      <c r="E33" s="122"/>
      <c r="F33" s="33"/>
      <c r="G33" s="33"/>
      <c r="H33" s="33"/>
      <c r="I33" s="34">
        <f>+(D33)</f>
        <v>0.4</v>
      </c>
      <c r="J33" s="28"/>
      <c r="K33" s="18"/>
      <c r="L33" s="18"/>
      <c r="M33" s="18"/>
      <c r="N33" s="18"/>
      <c r="O33" s="18"/>
      <c r="P33" s="18"/>
      <c r="Q33" s="18"/>
      <c r="R33" s="18"/>
      <c r="S33" s="18"/>
      <c r="T33" s="19"/>
      <c r="U33" s="19"/>
      <c r="V33" s="19"/>
      <c r="W33" s="19"/>
      <c r="X33" s="19"/>
      <c r="Y33" s="19"/>
      <c r="Z33" s="19"/>
      <c r="AA33" s="11"/>
      <c r="AB33" s="11"/>
      <c r="AC33" s="11"/>
      <c r="AD33" s="12"/>
    </row>
    <row r="34" spans="1:30" x14ac:dyDescent="0.2">
      <c r="A34" s="29"/>
      <c r="B34" s="29"/>
      <c r="C34" s="29"/>
      <c r="D34" s="29"/>
      <c r="E34" s="29"/>
      <c r="F34" s="29"/>
      <c r="G34" s="29"/>
      <c r="H34" s="30"/>
      <c r="I34" s="29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9"/>
      <c r="U34" s="19"/>
      <c r="V34" s="19"/>
      <c r="W34" s="19"/>
      <c r="X34" s="19"/>
      <c r="Y34" s="19"/>
      <c r="Z34" s="19"/>
      <c r="AA34" s="11"/>
      <c r="AB34" s="11"/>
      <c r="AC34" s="11"/>
      <c r="AD34" s="12"/>
    </row>
    <row r="35" spans="1:30" x14ac:dyDescent="0.2">
      <c r="A35" s="18"/>
      <c r="B35" s="18"/>
      <c r="C35" s="18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9"/>
      <c r="U35" s="19"/>
      <c r="V35" s="19"/>
      <c r="W35" s="19"/>
      <c r="X35" s="19"/>
      <c r="Y35" s="19"/>
      <c r="Z35" s="19"/>
      <c r="AA35" s="11"/>
      <c r="AB35" s="11"/>
      <c r="AC35" s="11"/>
      <c r="AD35" s="12"/>
    </row>
    <row r="36" spans="1:30" x14ac:dyDescent="0.2">
      <c r="A36" s="22"/>
      <c r="B36" s="22"/>
      <c r="C36" s="13"/>
      <c r="D36" s="13"/>
      <c r="E36" s="13"/>
      <c r="F36" s="13"/>
      <c r="G36" s="13"/>
      <c r="H36" s="13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9"/>
      <c r="U36" s="19"/>
      <c r="V36" s="19"/>
      <c r="W36" s="19"/>
      <c r="X36" s="19"/>
      <c r="Y36" s="19"/>
      <c r="Z36" s="19"/>
      <c r="AA36" s="20"/>
      <c r="AB36" s="18"/>
      <c r="AC36" s="18"/>
    </row>
    <row r="37" spans="1:30" x14ac:dyDescent="0.2">
      <c r="A37" s="22"/>
      <c r="B37" s="22"/>
      <c r="C37" s="13"/>
      <c r="D37" s="13"/>
      <c r="E37" s="13"/>
      <c r="F37" s="13"/>
      <c r="G37" s="13"/>
      <c r="H37" s="13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9"/>
      <c r="U37" s="19"/>
      <c r="V37" s="19"/>
      <c r="W37" s="19"/>
      <c r="X37" s="19"/>
      <c r="Y37" s="19"/>
      <c r="Z37" s="19"/>
      <c r="AA37" s="20"/>
    </row>
    <row r="38" spans="1:30" x14ac:dyDescent="0.2">
      <c r="A38" s="110" t="s">
        <v>52</v>
      </c>
      <c r="B38" s="111"/>
      <c r="C38" s="111"/>
      <c r="D38" s="111"/>
      <c r="E38" s="111"/>
      <c r="F38" s="111"/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2"/>
      <c r="T38" s="19"/>
      <c r="U38" s="19"/>
      <c r="V38" s="19"/>
      <c r="W38" s="19"/>
      <c r="X38" s="19"/>
      <c r="Y38" s="19"/>
      <c r="Z38" s="19"/>
      <c r="AA38" s="20"/>
    </row>
    <row r="39" spans="1:30" x14ac:dyDescent="0.2">
      <c r="A39" s="22"/>
      <c r="B39" s="22"/>
      <c r="C39" s="13"/>
      <c r="D39" s="13"/>
      <c r="E39" s="13"/>
      <c r="F39" s="13"/>
      <c r="G39" s="13"/>
      <c r="H39" s="13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9"/>
      <c r="U39" s="19"/>
      <c r="V39" s="19"/>
      <c r="W39" s="19"/>
      <c r="X39" s="19"/>
      <c r="Y39" s="19"/>
      <c r="Z39" s="19"/>
      <c r="AA39" s="20"/>
    </row>
    <row r="40" spans="1:30" x14ac:dyDescent="0.2">
      <c r="A40" s="22"/>
      <c r="B40" s="22"/>
      <c r="C40" s="13"/>
      <c r="D40" s="13"/>
      <c r="E40" s="13"/>
      <c r="F40" s="13"/>
      <c r="G40" s="13"/>
      <c r="H40" s="13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9"/>
      <c r="U40" s="19"/>
      <c r="V40" s="19"/>
      <c r="W40" s="19"/>
      <c r="X40" s="19"/>
      <c r="Y40" s="19"/>
      <c r="Z40" s="19"/>
      <c r="AA40" s="20"/>
    </row>
    <row r="41" spans="1:30" x14ac:dyDescent="0.2">
      <c r="A41" s="22"/>
      <c r="B41" s="22"/>
      <c r="C41" s="13"/>
      <c r="D41" s="13"/>
      <c r="E41" s="13"/>
      <c r="F41" s="13"/>
      <c r="G41" s="13"/>
      <c r="H41" s="13"/>
      <c r="I41" s="18"/>
      <c r="J41" s="18"/>
      <c r="K41" s="18"/>
      <c r="L41" s="18"/>
      <c r="M41" s="18"/>
      <c r="N41" s="18"/>
      <c r="O41" s="18"/>
      <c r="P41" s="18"/>
      <c r="Q41" s="18" t="s">
        <v>0</v>
      </c>
      <c r="R41" s="18"/>
      <c r="S41" s="18"/>
      <c r="T41" s="19"/>
      <c r="U41" s="19"/>
      <c r="V41" s="19"/>
      <c r="W41" s="19"/>
      <c r="X41" s="19"/>
      <c r="Y41" s="19"/>
      <c r="Z41" s="19"/>
      <c r="AA41" s="20"/>
    </row>
    <row r="42" spans="1:30" x14ac:dyDescent="0.2">
      <c r="A42" s="22" t="s">
        <v>1</v>
      </c>
      <c r="B42" s="22" t="s">
        <v>29</v>
      </c>
      <c r="C42" s="13" t="s">
        <v>2</v>
      </c>
      <c r="D42" s="13"/>
      <c r="E42" s="13"/>
      <c r="F42" s="13" t="s">
        <v>31</v>
      </c>
      <c r="G42" s="13"/>
      <c r="H42" s="13"/>
      <c r="I42" s="18" t="s">
        <v>3</v>
      </c>
      <c r="J42" s="18" t="s">
        <v>53</v>
      </c>
      <c r="K42" s="18" t="s">
        <v>7</v>
      </c>
      <c r="L42" s="18"/>
      <c r="M42" s="18"/>
      <c r="N42" s="18" t="s">
        <v>8</v>
      </c>
      <c r="O42" s="18" t="s">
        <v>54</v>
      </c>
      <c r="P42" s="18" t="s">
        <v>55</v>
      </c>
      <c r="Q42" s="18" t="s">
        <v>10</v>
      </c>
      <c r="R42" s="18" t="s">
        <v>11</v>
      </c>
      <c r="S42" s="18" t="s">
        <v>12</v>
      </c>
      <c r="T42" s="19" t="s">
        <v>13</v>
      </c>
      <c r="U42" s="19"/>
      <c r="V42" s="19"/>
      <c r="W42" s="19"/>
      <c r="X42" s="19"/>
      <c r="Y42" s="19"/>
      <c r="Z42" s="19" t="s">
        <v>56</v>
      </c>
      <c r="AA42" s="20" t="s">
        <v>57</v>
      </c>
    </row>
    <row r="43" spans="1:30" x14ac:dyDescent="0.2">
      <c r="A43" s="22"/>
      <c r="B43" s="22"/>
      <c r="C43" s="13" t="s">
        <v>14</v>
      </c>
      <c r="D43" s="13" t="s">
        <v>15</v>
      </c>
      <c r="E43" s="13" t="s">
        <v>16</v>
      </c>
      <c r="F43" s="13" t="s">
        <v>14</v>
      </c>
      <c r="G43" s="13" t="s">
        <v>15</v>
      </c>
      <c r="H43" s="13" t="s">
        <v>16</v>
      </c>
      <c r="I43" s="18"/>
      <c r="J43" s="18"/>
      <c r="K43" s="18" t="s">
        <v>14</v>
      </c>
      <c r="L43" s="18" t="s">
        <v>15</v>
      </c>
      <c r="M43" s="18" t="s">
        <v>16</v>
      </c>
      <c r="N43" s="18"/>
      <c r="O43" s="18"/>
      <c r="P43" s="18"/>
      <c r="Q43" s="18" t="s">
        <v>17</v>
      </c>
      <c r="R43" s="18" t="s">
        <v>17</v>
      </c>
      <c r="S43" s="18"/>
      <c r="T43" s="19"/>
      <c r="U43" s="19"/>
      <c r="V43" s="19"/>
      <c r="W43" s="19"/>
      <c r="X43" s="19"/>
      <c r="Y43" s="19"/>
      <c r="Z43" s="19"/>
      <c r="AA43" s="20"/>
    </row>
    <row r="44" spans="1:30" x14ac:dyDescent="0.2">
      <c r="A44" s="22"/>
      <c r="B44" s="22"/>
      <c r="C44" s="13"/>
      <c r="D44" s="13"/>
      <c r="E44" s="13"/>
      <c r="F44" s="13"/>
      <c r="G44" s="13"/>
      <c r="H44" s="13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9"/>
      <c r="U44" s="19"/>
      <c r="V44" s="19"/>
      <c r="W44" s="19"/>
      <c r="X44" s="19"/>
      <c r="Y44" s="19"/>
      <c r="Z44" s="19"/>
      <c r="AA44" s="20"/>
    </row>
    <row r="45" spans="1:30" x14ac:dyDescent="0.2">
      <c r="A45" s="22"/>
      <c r="B45" s="22"/>
      <c r="C45" s="13"/>
      <c r="D45" s="13"/>
      <c r="E45" s="13"/>
      <c r="F45" s="13"/>
      <c r="G45" s="13"/>
      <c r="H45" s="13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20">
        <v>114419.21</v>
      </c>
      <c r="T45" s="19">
        <v>99349.986999999994</v>
      </c>
      <c r="U45" s="19"/>
      <c r="V45" s="19"/>
      <c r="W45" s="19"/>
      <c r="X45" s="19"/>
      <c r="Y45" s="19"/>
      <c r="Z45" s="19"/>
      <c r="AA45" s="20"/>
    </row>
    <row r="46" spans="1:30" x14ac:dyDescent="0.2">
      <c r="A46" s="22"/>
      <c r="B46" s="22" t="s">
        <v>58</v>
      </c>
      <c r="C46" s="13">
        <v>0</v>
      </c>
      <c r="D46" s="13">
        <v>0</v>
      </c>
      <c r="E46" s="13">
        <v>0</v>
      </c>
      <c r="F46" s="13"/>
      <c r="G46" s="13"/>
      <c r="H46" s="13"/>
      <c r="I46" s="18">
        <v>0</v>
      </c>
      <c r="J46" s="18"/>
      <c r="K46" s="18">
        <v>0</v>
      </c>
      <c r="L46" s="18">
        <v>0</v>
      </c>
      <c r="M46" s="18">
        <v>0</v>
      </c>
      <c r="N46" s="18">
        <v>0</v>
      </c>
      <c r="O46" s="18">
        <v>0</v>
      </c>
      <c r="P46" s="18">
        <v>0</v>
      </c>
      <c r="Q46" s="18">
        <v>0</v>
      </c>
      <c r="R46" s="18">
        <v>0</v>
      </c>
      <c r="S46" s="20">
        <v>114419.21</v>
      </c>
      <c r="T46" s="19">
        <v>99349.986999999994</v>
      </c>
      <c r="U46" s="19"/>
      <c r="V46" s="19"/>
      <c r="W46" s="19"/>
      <c r="X46" s="19"/>
      <c r="Y46" s="19"/>
      <c r="Z46" s="19"/>
      <c r="AA46" s="20"/>
    </row>
    <row r="47" spans="1:30" x14ac:dyDescent="0.2">
      <c r="A47" s="22" t="s">
        <v>59</v>
      </c>
      <c r="B47" s="22"/>
      <c r="C47" s="13"/>
      <c r="D47" s="13"/>
      <c r="E47" s="13"/>
      <c r="F47" s="13"/>
      <c r="G47" s="13"/>
      <c r="H47" s="13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9"/>
      <c r="U47" s="19"/>
      <c r="V47" s="19"/>
      <c r="W47" s="19"/>
      <c r="X47" s="19"/>
      <c r="Y47" s="19">
        <v>2649.3679999999999</v>
      </c>
      <c r="Z47" s="19"/>
      <c r="AA47" s="20">
        <v>1.448</v>
      </c>
    </row>
    <row r="48" spans="1:30" x14ac:dyDescent="0.2">
      <c r="A48" s="22"/>
      <c r="B48" s="22">
        <v>1</v>
      </c>
      <c r="C48" s="13">
        <v>357</v>
      </c>
      <c r="D48" s="13">
        <v>45</v>
      </c>
      <c r="E48" s="13">
        <v>29</v>
      </c>
      <c r="F48" s="13">
        <v>97</v>
      </c>
      <c r="G48" s="13">
        <v>27</v>
      </c>
      <c r="H48" s="13">
        <v>44.99</v>
      </c>
      <c r="I48" s="18">
        <v>357.75805555555553</v>
      </c>
      <c r="J48" s="18">
        <v>97.462497222222225</v>
      </c>
      <c r="K48" s="18">
        <v>280</v>
      </c>
      <c r="L48" s="18">
        <v>33</v>
      </c>
      <c r="M48" s="18">
        <v>58.19</v>
      </c>
      <c r="N48" s="18">
        <v>280.56616388888887</v>
      </c>
      <c r="O48" s="18">
        <v>111.600676422737</v>
      </c>
      <c r="P48" s="18">
        <v>112.554</v>
      </c>
      <c r="Q48" s="18">
        <v>20.464310291426401</v>
      </c>
      <c r="R48" s="18">
        <v>-109.708354204722</v>
      </c>
      <c r="S48" s="20">
        <v>114439.67431561025</v>
      </c>
      <c r="T48" s="19">
        <v>99240.27864678741</v>
      </c>
      <c r="U48" s="19">
        <v>7.4624972222222254</v>
      </c>
      <c r="V48" s="19">
        <v>0.129877217094647</v>
      </c>
      <c r="W48" s="19">
        <v>14.618200292870899</v>
      </c>
      <c r="X48" s="19">
        <v>14.820200292870897</v>
      </c>
      <c r="Y48" s="19">
        <v>2634.5477997071289</v>
      </c>
      <c r="Z48" s="19">
        <v>1.65</v>
      </c>
      <c r="AA48" s="20"/>
    </row>
    <row r="49" spans="1:27" x14ac:dyDescent="0.2">
      <c r="A49" s="22"/>
      <c r="B49" s="22">
        <v>2</v>
      </c>
      <c r="C49" s="13">
        <v>357</v>
      </c>
      <c r="D49" s="13">
        <v>25</v>
      </c>
      <c r="E49" s="13">
        <v>20</v>
      </c>
      <c r="F49" s="13">
        <v>97</v>
      </c>
      <c r="G49" s="13">
        <v>28</v>
      </c>
      <c r="H49" s="13">
        <v>21</v>
      </c>
      <c r="I49" s="18">
        <v>357.42222222222222</v>
      </c>
      <c r="J49" s="18">
        <v>97.472499999999997</v>
      </c>
      <c r="K49" s="18">
        <v>280</v>
      </c>
      <c r="L49" s="18">
        <v>13</v>
      </c>
      <c r="M49" s="18">
        <v>49.19</v>
      </c>
      <c r="N49" s="18">
        <v>280.23033055555555</v>
      </c>
      <c r="O49" s="18">
        <v>112.14444393955331</v>
      </c>
      <c r="P49" s="18">
        <v>113.105</v>
      </c>
      <c r="Q49" s="18">
        <v>19.917494395997704</v>
      </c>
      <c r="R49" s="18">
        <v>-110.36154096195384</v>
      </c>
      <c r="S49" s="20">
        <v>114439.12749974648</v>
      </c>
      <c r="T49" s="19">
        <v>99239.625460003663</v>
      </c>
      <c r="U49" s="19">
        <v>7.4724999999999966</v>
      </c>
      <c r="V49" s="19">
        <v>0.13005031783133233</v>
      </c>
      <c r="W49" s="19">
        <v>14.709341198312844</v>
      </c>
      <c r="X49" s="19">
        <v>14.911341198312844</v>
      </c>
      <c r="Y49" s="19">
        <v>2634.4566588016869</v>
      </c>
      <c r="Z49" s="19">
        <v>1.65</v>
      </c>
      <c r="AA49" s="20"/>
    </row>
    <row r="50" spans="1:27" x14ac:dyDescent="0.2">
      <c r="A50" s="22"/>
      <c r="B50" s="22">
        <v>3</v>
      </c>
      <c r="C50" s="13">
        <v>0</v>
      </c>
      <c r="D50" s="13">
        <v>51</v>
      </c>
      <c r="E50" s="13">
        <v>47</v>
      </c>
      <c r="F50" s="13">
        <v>97</v>
      </c>
      <c r="G50" s="13">
        <v>24</v>
      </c>
      <c r="H50" s="13">
        <v>45.99</v>
      </c>
      <c r="I50" s="18">
        <v>0.86305555555555558</v>
      </c>
      <c r="J50" s="18">
        <v>97.412775000000011</v>
      </c>
      <c r="K50" s="18">
        <v>283</v>
      </c>
      <c r="L50" s="18">
        <v>40</v>
      </c>
      <c r="M50" s="18">
        <v>16.190000000000001</v>
      </c>
      <c r="N50" s="18">
        <v>283.67116388888888</v>
      </c>
      <c r="O50" s="18">
        <v>111.83743150322825</v>
      </c>
      <c r="P50" s="18">
        <v>112.78</v>
      </c>
      <c r="Q50" s="18">
        <v>26.432681864165716</v>
      </c>
      <c r="R50" s="18">
        <v>-108.66887509635441</v>
      </c>
      <c r="S50" s="20">
        <v>114445.64268713258</v>
      </c>
      <c r="T50" s="19">
        <v>99241.318126185128</v>
      </c>
      <c r="U50" s="19">
        <v>7.4127750000000106</v>
      </c>
      <c r="V50" s="19">
        <v>0.12901670214017519</v>
      </c>
      <c r="W50" s="19">
        <v>14.550503667368957</v>
      </c>
      <c r="X50" s="19">
        <v>14.752503667368956</v>
      </c>
      <c r="Y50" s="19">
        <v>2634.6154963326308</v>
      </c>
      <c r="Z50" s="19">
        <v>1.65</v>
      </c>
      <c r="AA50" s="20"/>
    </row>
    <row r="51" spans="1:27" x14ac:dyDescent="0.2">
      <c r="A51" s="22"/>
      <c r="B51" s="22">
        <v>4</v>
      </c>
      <c r="C51" s="13">
        <v>356</v>
      </c>
      <c r="D51" s="13">
        <v>33</v>
      </c>
      <c r="E51" s="13">
        <v>0</v>
      </c>
      <c r="F51" s="13">
        <v>97</v>
      </c>
      <c r="G51" s="13">
        <v>49</v>
      </c>
      <c r="H51" s="13">
        <v>19.989999999999998</v>
      </c>
      <c r="I51" s="18">
        <v>356.55</v>
      </c>
      <c r="J51" s="18">
        <v>97.822219444444443</v>
      </c>
      <c r="K51" s="18">
        <v>279</v>
      </c>
      <c r="L51" s="18">
        <v>21</v>
      </c>
      <c r="M51" s="18">
        <v>29.19</v>
      </c>
      <c r="N51" s="18">
        <v>279.35810833333335</v>
      </c>
      <c r="O51" s="18">
        <v>99.371674868352713</v>
      </c>
      <c r="P51" s="18">
        <v>100.30500000000001</v>
      </c>
      <c r="Q51" s="18">
        <v>16.158290337184891</v>
      </c>
      <c r="R51" s="18">
        <v>-98.049168377507613</v>
      </c>
      <c r="S51" s="20">
        <v>114435.36829509075</v>
      </c>
      <c r="T51" s="19">
        <v>99251.937832405863</v>
      </c>
      <c r="U51" s="19">
        <v>7.8222194444444426</v>
      </c>
      <c r="V51" s="19">
        <v>0.13609977667275217</v>
      </c>
      <c r="W51" s="19">
        <v>13.651488099160407</v>
      </c>
      <c r="X51" s="19">
        <v>13.853488099160407</v>
      </c>
      <c r="Y51" s="19">
        <v>2635.5145119008394</v>
      </c>
      <c r="Z51" s="19">
        <v>1.65</v>
      </c>
      <c r="AA51" s="20"/>
    </row>
    <row r="52" spans="1:27" x14ac:dyDescent="0.2">
      <c r="A52" s="22"/>
      <c r="B52" s="22">
        <v>5</v>
      </c>
      <c r="C52" s="13">
        <v>0</v>
      </c>
      <c r="D52" s="13">
        <v>50</v>
      </c>
      <c r="E52" s="13">
        <v>22</v>
      </c>
      <c r="F52" s="13">
        <v>97</v>
      </c>
      <c r="G52" s="13">
        <v>39</v>
      </c>
      <c r="H52" s="13">
        <v>21.99</v>
      </c>
      <c r="I52" s="18">
        <v>0.83944444444444444</v>
      </c>
      <c r="J52" s="18">
        <v>97.656108333333336</v>
      </c>
      <c r="K52" s="18">
        <v>283</v>
      </c>
      <c r="L52" s="18">
        <v>38</v>
      </c>
      <c r="M52" s="18">
        <v>51.19</v>
      </c>
      <c r="N52" s="18">
        <v>283.64755277777778</v>
      </c>
      <c r="O52" s="18">
        <v>97.936100116307117</v>
      </c>
      <c r="P52" s="18">
        <v>98.816999999999993</v>
      </c>
      <c r="Q52" s="18">
        <v>23.107896830238239</v>
      </c>
      <c r="R52" s="18">
        <v>-95.170924184198171</v>
      </c>
      <c r="S52" s="20">
        <v>114442.31790144426</v>
      </c>
      <c r="T52" s="19">
        <v>99254.816076936098</v>
      </c>
      <c r="U52" s="19">
        <v>7.6561083333333357</v>
      </c>
      <c r="V52" s="19">
        <v>0.1332269994376758</v>
      </c>
      <c r="W52" s="19">
        <v>13.165092403432809</v>
      </c>
      <c r="X52" s="19">
        <v>13.367092403432808</v>
      </c>
      <c r="Y52" s="19">
        <v>2636.0009075965672</v>
      </c>
      <c r="Z52" s="19">
        <v>1.65</v>
      </c>
      <c r="AA52" s="20"/>
    </row>
    <row r="53" spans="1:27" x14ac:dyDescent="0.2">
      <c r="A53" s="22"/>
      <c r="B53" s="22">
        <v>6</v>
      </c>
      <c r="C53" s="13">
        <v>356</v>
      </c>
      <c r="D53" s="13">
        <v>12</v>
      </c>
      <c r="E53" s="13">
        <v>16</v>
      </c>
      <c r="F53" s="13">
        <v>97</v>
      </c>
      <c r="G53" s="13">
        <v>56</v>
      </c>
      <c r="H53" s="13">
        <v>38.99</v>
      </c>
      <c r="I53" s="18">
        <v>356.20444444444445</v>
      </c>
      <c r="J53" s="18">
        <v>97.944163888888895</v>
      </c>
      <c r="K53" s="18">
        <v>279</v>
      </c>
      <c r="L53" s="18">
        <v>0</v>
      </c>
      <c r="M53" s="18">
        <v>45.19</v>
      </c>
      <c r="N53" s="18">
        <v>279.01255277777778</v>
      </c>
      <c r="O53" s="18">
        <v>93.495054306709832</v>
      </c>
      <c r="P53" s="18">
        <v>94.400999999999996</v>
      </c>
      <c r="Q53" s="18">
        <v>14.646079845594265</v>
      </c>
      <c r="R53" s="18">
        <v>-92.340768488090333</v>
      </c>
      <c r="S53" s="20">
        <v>114433.85608432241</v>
      </c>
      <c r="T53" s="19">
        <v>99257.64623222196</v>
      </c>
      <c r="U53" s="19">
        <v>7.9441638888888946</v>
      </c>
      <c r="V53" s="19">
        <v>0.13820799504667125</v>
      </c>
      <c r="W53" s="19">
        <v>13.046972940400812</v>
      </c>
      <c r="X53" s="19">
        <v>13.248972940400812</v>
      </c>
      <c r="Y53" s="19">
        <v>2636.1190270595989</v>
      </c>
      <c r="Z53" s="19">
        <v>1.65</v>
      </c>
      <c r="AA53" s="20"/>
    </row>
    <row r="54" spans="1:27" x14ac:dyDescent="0.2">
      <c r="A54" s="22"/>
      <c r="B54" s="22">
        <v>7</v>
      </c>
      <c r="C54" s="13">
        <v>0</v>
      </c>
      <c r="D54" s="13">
        <v>10</v>
      </c>
      <c r="E54" s="13">
        <v>6</v>
      </c>
      <c r="F54" s="13">
        <v>98</v>
      </c>
      <c r="G54" s="13">
        <v>14</v>
      </c>
      <c r="H54" s="13">
        <v>28</v>
      </c>
      <c r="I54" s="18">
        <v>0.16833333333333333</v>
      </c>
      <c r="J54" s="18">
        <v>98.24111111111111</v>
      </c>
      <c r="K54" s="18">
        <v>282</v>
      </c>
      <c r="L54" s="18">
        <v>58</v>
      </c>
      <c r="M54" s="18">
        <v>35.19</v>
      </c>
      <c r="N54" s="18">
        <v>282.97644166666669</v>
      </c>
      <c r="O54" s="18">
        <v>91.755611852430249</v>
      </c>
      <c r="P54" s="18">
        <v>92.712999999999994</v>
      </c>
      <c r="Q54" s="18">
        <v>20.603759630884831</v>
      </c>
      <c r="R54" s="18">
        <v>-89.412400680702888</v>
      </c>
      <c r="S54" s="20">
        <v>114439.81376396572</v>
      </c>
      <c r="T54" s="19">
        <v>99260.574600318185</v>
      </c>
      <c r="U54" s="19">
        <v>8.2411111111111097</v>
      </c>
      <c r="V54" s="19">
        <v>0.1433390853747715</v>
      </c>
      <c r="W54" s="19">
        <v>13.289396622351189</v>
      </c>
      <c r="X54" s="19">
        <v>13.491396622351189</v>
      </c>
      <c r="Y54" s="19">
        <v>2635.8766033776487</v>
      </c>
      <c r="Z54" s="19">
        <v>1.65</v>
      </c>
      <c r="AA54" s="20"/>
    </row>
    <row r="55" spans="1:27" x14ac:dyDescent="0.2">
      <c r="A55" s="22"/>
      <c r="B55" s="22">
        <v>8</v>
      </c>
      <c r="C55" s="13">
        <v>355</v>
      </c>
      <c r="D55" s="13">
        <v>53</v>
      </c>
      <c r="E55" s="13">
        <v>55</v>
      </c>
      <c r="F55" s="13">
        <v>98</v>
      </c>
      <c r="G55" s="13">
        <v>24</v>
      </c>
      <c r="H55" s="13">
        <v>33</v>
      </c>
      <c r="I55" s="18">
        <v>355.89861111111111</v>
      </c>
      <c r="J55" s="18">
        <v>98.409166666666678</v>
      </c>
      <c r="K55" s="18">
        <v>278</v>
      </c>
      <c r="L55" s="18">
        <v>42</v>
      </c>
      <c r="M55" s="18">
        <v>24.19</v>
      </c>
      <c r="N55" s="18">
        <v>278.70671944444445</v>
      </c>
      <c r="O55" s="18">
        <v>87.350682169808039</v>
      </c>
      <c r="P55" s="18">
        <v>88.3</v>
      </c>
      <c r="Q55" s="18">
        <v>13.222862048739547</v>
      </c>
      <c r="R55" s="18">
        <v>-86.344065197156567</v>
      </c>
      <c r="S55" s="20">
        <v>114432.43286623483</v>
      </c>
      <c r="T55" s="19">
        <v>99263.642935443902</v>
      </c>
      <c r="U55" s="19">
        <v>8.4091666666666782</v>
      </c>
      <c r="V55" s="19">
        <v>0.14624129890339227</v>
      </c>
      <c r="W55" s="19">
        <v>12.913106693169537</v>
      </c>
      <c r="X55" s="19">
        <v>13.115106693169537</v>
      </c>
      <c r="Y55" s="19">
        <v>2636.2528933068306</v>
      </c>
      <c r="Z55" s="19">
        <v>1.65</v>
      </c>
      <c r="AA55" s="20"/>
    </row>
    <row r="56" spans="1:27" x14ac:dyDescent="0.2">
      <c r="A56" s="22"/>
      <c r="B56" s="22">
        <v>9</v>
      </c>
      <c r="C56" s="13">
        <v>0</v>
      </c>
      <c r="D56" s="13">
        <v>21</v>
      </c>
      <c r="E56" s="13">
        <v>44</v>
      </c>
      <c r="F56" s="13">
        <v>98</v>
      </c>
      <c r="G56" s="13">
        <v>37</v>
      </c>
      <c r="H56" s="13">
        <v>31</v>
      </c>
      <c r="I56" s="18">
        <v>0.36222222222222222</v>
      </c>
      <c r="J56" s="18">
        <v>98.625277777777768</v>
      </c>
      <c r="K56" s="18">
        <v>283</v>
      </c>
      <c r="L56" s="18">
        <v>10</v>
      </c>
      <c r="M56" s="18">
        <v>13.19</v>
      </c>
      <c r="N56" s="18">
        <v>283.17033055555555</v>
      </c>
      <c r="O56" s="18">
        <v>85.698687619134617</v>
      </c>
      <c r="P56" s="18">
        <v>86.679000000000002</v>
      </c>
      <c r="Q56" s="18">
        <v>19.526162452584455</v>
      </c>
      <c r="R56" s="18">
        <v>-83.444556679973431</v>
      </c>
      <c r="S56" s="20">
        <v>114438.7361664981</v>
      </c>
      <c r="T56" s="19">
        <v>99266.54244426667</v>
      </c>
      <c r="U56" s="19">
        <v>8.6252777777777681</v>
      </c>
      <c r="V56" s="19">
        <v>0.14997154886170733</v>
      </c>
      <c r="W56" s="19">
        <v>12.99938388378393</v>
      </c>
      <c r="X56" s="19">
        <v>13.201383883783929</v>
      </c>
      <c r="Y56" s="19">
        <v>2636.1666161162161</v>
      </c>
      <c r="Z56" s="19">
        <v>1.65</v>
      </c>
      <c r="AA56" s="20"/>
    </row>
    <row r="57" spans="1:27" x14ac:dyDescent="0.2">
      <c r="A57" s="22"/>
      <c r="B57" s="22">
        <v>10</v>
      </c>
      <c r="C57" s="13">
        <v>355</v>
      </c>
      <c r="D57" s="13">
        <v>41</v>
      </c>
      <c r="E57" s="13">
        <v>33</v>
      </c>
      <c r="F57" s="13">
        <v>98</v>
      </c>
      <c r="G57" s="13">
        <v>24</v>
      </c>
      <c r="H57" s="13">
        <v>51.99</v>
      </c>
      <c r="I57" s="18">
        <v>355.6925</v>
      </c>
      <c r="J57" s="18">
        <v>98.414441666666676</v>
      </c>
      <c r="K57" s="18">
        <v>278</v>
      </c>
      <c r="L57" s="18">
        <v>30</v>
      </c>
      <c r="M57" s="18">
        <v>2.19</v>
      </c>
      <c r="N57" s="18">
        <v>278.50060833333333</v>
      </c>
      <c r="O57" s="18">
        <v>81.405176353068882</v>
      </c>
      <c r="P57" s="18">
        <v>82.290999999999997</v>
      </c>
      <c r="Q57" s="18">
        <v>12.033305998156065</v>
      </c>
      <c r="R57" s="18">
        <v>-80.510883014838356</v>
      </c>
      <c r="S57" s="20">
        <v>114431.24330990145</v>
      </c>
      <c r="T57" s="19">
        <v>99269.476117568542</v>
      </c>
      <c r="U57" s="19">
        <v>8.4144416666666757</v>
      </c>
      <c r="V57" s="19">
        <v>0.14633237459396473</v>
      </c>
      <c r="W57" s="19">
        <v>12.041837437711951</v>
      </c>
      <c r="X57" s="19">
        <v>12.243837437711951</v>
      </c>
      <c r="Y57" s="19">
        <v>2637.1241625622879</v>
      </c>
      <c r="Z57" s="19">
        <v>1.65</v>
      </c>
      <c r="AA57" s="20"/>
    </row>
    <row r="58" spans="1:27" x14ac:dyDescent="0.2">
      <c r="A58" s="22"/>
      <c r="B58" s="22">
        <v>11</v>
      </c>
      <c r="C58" s="13">
        <v>0</v>
      </c>
      <c r="D58" s="13">
        <v>25</v>
      </c>
      <c r="E58" s="13">
        <v>41.33</v>
      </c>
      <c r="F58" s="13">
        <v>98</v>
      </c>
      <c r="G58" s="13">
        <v>44</v>
      </c>
      <c r="H58" s="13">
        <v>19.989999999999998</v>
      </c>
      <c r="I58" s="18">
        <v>0.42814722222222223</v>
      </c>
      <c r="J58" s="18">
        <v>98.738886111111114</v>
      </c>
      <c r="K58" s="18">
        <v>283</v>
      </c>
      <c r="L58" s="18">
        <v>14</v>
      </c>
      <c r="M58" s="18">
        <v>10.52</v>
      </c>
      <c r="N58" s="18">
        <v>283.23625555555554</v>
      </c>
      <c r="O58" s="18">
        <v>79.823444943872147</v>
      </c>
      <c r="P58" s="18">
        <v>80.760999999999996</v>
      </c>
      <c r="Q58" s="18">
        <v>18.276925495557403</v>
      </c>
      <c r="R58" s="18">
        <v>-77.702872257962454</v>
      </c>
      <c r="S58" s="20">
        <v>114437.48692926271</v>
      </c>
      <c r="T58" s="19">
        <v>99272.284128628118</v>
      </c>
      <c r="U58" s="19">
        <v>8.738886111111114</v>
      </c>
      <c r="V58" s="19">
        <v>0.15193166693924878</v>
      </c>
      <c r="W58" s="19">
        <v>12.270153353680671</v>
      </c>
      <c r="X58" s="19">
        <v>12.822153353680671</v>
      </c>
      <c r="Y58" s="19">
        <v>2636.5458466463192</v>
      </c>
      <c r="Z58" s="19">
        <v>2</v>
      </c>
      <c r="AA58" s="20"/>
    </row>
    <row r="59" spans="1:27" x14ac:dyDescent="0.2">
      <c r="A59" s="22"/>
      <c r="B59" s="22">
        <v>12</v>
      </c>
      <c r="C59" s="13">
        <v>355</v>
      </c>
      <c r="D59" s="13">
        <v>11</v>
      </c>
      <c r="E59" s="13">
        <v>10</v>
      </c>
      <c r="F59" s="13">
        <v>98</v>
      </c>
      <c r="G59" s="13">
        <v>56</v>
      </c>
      <c r="H59" s="13">
        <v>0</v>
      </c>
      <c r="I59" s="18">
        <v>355.18611111111113</v>
      </c>
      <c r="J59" s="18">
        <v>98.933333333333337</v>
      </c>
      <c r="K59" s="18">
        <v>277</v>
      </c>
      <c r="L59" s="18">
        <v>59</v>
      </c>
      <c r="M59" s="18">
        <v>39.19</v>
      </c>
      <c r="N59" s="18">
        <v>277.99421944444447</v>
      </c>
      <c r="O59" s="18">
        <v>75.485098884158006</v>
      </c>
      <c r="P59" s="18">
        <v>76.412000000000006</v>
      </c>
      <c r="Q59" s="18">
        <v>10.497953678696879</v>
      </c>
      <c r="R59" s="18">
        <v>-74.751542606899079</v>
      </c>
      <c r="S59" s="20">
        <v>114429.70795730276</v>
      </c>
      <c r="T59" s="19">
        <v>99275.235457902047</v>
      </c>
      <c r="U59" s="19">
        <v>8.9333333333333371</v>
      </c>
      <c r="V59" s="19">
        <v>0.15528513183628762</v>
      </c>
      <c r="W59" s="19">
        <v>11.865647493874411</v>
      </c>
      <c r="X59" s="19">
        <v>12.067647493874411</v>
      </c>
      <c r="Y59" s="19">
        <v>2637.3003525061254</v>
      </c>
      <c r="Z59" s="19">
        <v>1.65</v>
      </c>
      <c r="AA59" s="20"/>
    </row>
    <row r="60" spans="1:27" x14ac:dyDescent="0.2">
      <c r="A60" s="22"/>
      <c r="B60" s="22">
        <v>13</v>
      </c>
      <c r="C60" s="13">
        <v>0</v>
      </c>
      <c r="D60" s="13">
        <v>10</v>
      </c>
      <c r="E60" s="13">
        <v>17</v>
      </c>
      <c r="F60" s="13">
        <v>98</v>
      </c>
      <c r="G60" s="13">
        <v>28</v>
      </c>
      <c r="H60" s="13">
        <v>51.99</v>
      </c>
      <c r="I60" s="18">
        <v>0.17138888888888887</v>
      </c>
      <c r="J60" s="18">
        <v>98.481108333333339</v>
      </c>
      <c r="K60" s="18">
        <v>282</v>
      </c>
      <c r="L60" s="18">
        <v>58</v>
      </c>
      <c r="M60" s="18">
        <v>46.19</v>
      </c>
      <c r="N60" s="18">
        <v>282.97949722222222</v>
      </c>
      <c r="O60" s="18">
        <v>73.841580310293466</v>
      </c>
      <c r="P60" s="18">
        <v>74.658000000000001</v>
      </c>
      <c r="Q60" s="18">
        <v>16.584993972649158</v>
      </c>
      <c r="R60" s="18">
        <v>-71.954964788044407</v>
      </c>
      <c r="S60" s="20">
        <v>114435.79499746113</v>
      </c>
      <c r="T60" s="19">
        <v>99278.032036016011</v>
      </c>
      <c r="U60" s="19">
        <v>8.4811083333333386</v>
      </c>
      <c r="V60" s="19">
        <v>0.14748330302547308</v>
      </c>
      <c r="W60" s="19">
        <v>11.010808437275768</v>
      </c>
      <c r="X60" s="19">
        <v>12.362808437275767</v>
      </c>
      <c r="Y60" s="19">
        <v>2637.0051915627241</v>
      </c>
      <c r="Z60" s="19">
        <v>2.8</v>
      </c>
      <c r="AA60" s="20"/>
    </row>
    <row r="61" spans="1:27" x14ac:dyDescent="0.2">
      <c r="A61" s="22"/>
      <c r="B61" s="22">
        <v>14</v>
      </c>
      <c r="C61" s="13">
        <v>356</v>
      </c>
      <c r="D61" s="13">
        <v>42</v>
      </c>
      <c r="E61" s="13">
        <v>58</v>
      </c>
      <c r="F61" s="13">
        <v>98</v>
      </c>
      <c r="G61" s="13">
        <v>55</v>
      </c>
      <c r="H61" s="13">
        <v>19.989999999999998</v>
      </c>
      <c r="I61" s="18">
        <v>356.7161111111111</v>
      </c>
      <c r="J61" s="18">
        <v>98.922219444444451</v>
      </c>
      <c r="K61" s="18">
        <v>279</v>
      </c>
      <c r="L61" s="18">
        <v>31</v>
      </c>
      <c r="M61" s="18">
        <v>27.19</v>
      </c>
      <c r="N61" s="18">
        <v>279.52421944444444</v>
      </c>
      <c r="O61" s="18">
        <v>75.107057098098551</v>
      </c>
      <c r="P61" s="18">
        <v>76.027000000000001</v>
      </c>
      <c r="Q61" s="18">
        <v>12.427551870841715</v>
      </c>
      <c r="R61" s="18">
        <v>-74.071762368898547</v>
      </c>
      <c r="S61" s="20">
        <v>114431.63755546194</v>
      </c>
      <c r="T61" s="19">
        <v>99275.915238233603</v>
      </c>
      <c r="U61" s="19">
        <v>8.9222194444444511</v>
      </c>
      <c r="V61" s="19">
        <v>0.15509350792616328</v>
      </c>
      <c r="W61" s="19">
        <v>11.791294127102416</v>
      </c>
      <c r="X61" s="19">
        <v>11.993294127102416</v>
      </c>
      <c r="Y61" s="19">
        <v>2637.3747058728977</v>
      </c>
      <c r="Z61" s="19">
        <v>1.65</v>
      </c>
      <c r="AA61" s="20"/>
    </row>
    <row r="62" spans="1:27" x14ac:dyDescent="0.2">
      <c r="A62" s="22"/>
      <c r="B62" s="22">
        <v>15</v>
      </c>
      <c r="C62" s="13">
        <v>355</v>
      </c>
      <c r="D62" s="13">
        <v>34</v>
      </c>
      <c r="E62" s="13">
        <v>18</v>
      </c>
      <c r="F62" s="13">
        <v>99</v>
      </c>
      <c r="G62" s="13">
        <v>19</v>
      </c>
      <c r="H62" s="13">
        <v>32.99</v>
      </c>
      <c r="I62" s="18">
        <v>355.57166666666666</v>
      </c>
      <c r="J62" s="18">
        <v>99.325830555555555</v>
      </c>
      <c r="K62" s="18">
        <v>278</v>
      </c>
      <c r="L62" s="18">
        <v>22</v>
      </c>
      <c r="M62" s="18">
        <v>47.19</v>
      </c>
      <c r="N62" s="18">
        <v>278.379775</v>
      </c>
      <c r="O62" s="18">
        <v>69.409312042099472</v>
      </c>
      <c r="P62" s="18">
        <v>70.338999999999999</v>
      </c>
      <c r="Q62" s="18">
        <v>10.115283730535499</v>
      </c>
      <c r="R62" s="18">
        <v>-68.668286954083086</v>
      </c>
      <c r="S62" s="20">
        <v>114429.32528705968</v>
      </c>
      <c r="T62" s="19">
        <v>99281.318713536311</v>
      </c>
      <c r="U62" s="19">
        <v>9.3258305555555552</v>
      </c>
      <c r="V62" s="19">
        <v>0.16204870709341537</v>
      </c>
      <c r="W62" s="19">
        <v>11.398344008243743</v>
      </c>
      <c r="X62" s="19">
        <v>11.600344008243743</v>
      </c>
      <c r="Y62" s="19">
        <v>2637.7676559917563</v>
      </c>
      <c r="Z62" s="19">
        <v>1.65</v>
      </c>
      <c r="AA62" s="20"/>
    </row>
    <row r="63" spans="1:27" x14ac:dyDescent="0.2">
      <c r="A63" s="22"/>
      <c r="B63" s="22">
        <v>16</v>
      </c>
      <c r="C63" s="13">
        <v>357</v>
      </c>
      <c r="D63" s="13">
        <v>53</v>
      </c>
      <c r="E63" s="13">
        <v>21</v>
      </c>
      <c r="F63" s="13">
        <v>98</v>
      </c>
      <c r="G63" s="13">
        <v>25</v>
      </c>
      <c r="H63" s="13">
        <v>43.99</v>
      </c>
      <c r="I63" s="18">
        <v>357.88916666666665</v>
      </c>
      <c r="J63" s="18">
        <v>98.428886111111112</v>
      </c>
      <c r="K63" s="18">
        <v>280</v>
      </c>
      <c r="L63" s="18">
        <v>41</v>
      </c>
      <c r="M63" s="18">
        <v>50.19</v>
      </c>
      <c r="N63" s="18">
        <v>280.69727499999999</v>
      </c>
      <c r="O63" s="18">
        <v>69.562420520644437</v>
      </c>
      <c r="P63" s="18">
        <v>70.322000000000003</v>
      </c>
      <c r="Q63" s="18">
        <v>12.912168281215781</v>
      </c>
      <c r="R63" s="18">
        <v>-68.353538745031628</v>
      </c>
      <c r="S63" s="20">
        <v>114432.1221715951</v>
      </c>
      <c r="T63" s="19">
        <v>99281.633461880963</v>
      </c>
      <c r="U63" s="19">
        <v>8.4288861111111117</v>
      </c>
      <c r="V63" s="19">
        <v>0.14658175928649639</v>
      </c>
      <c r="W63" s="19">
        <v>10.307922476544999</v>
      </c>
      <c r="X63" s="19">
        <v>11.659922476544999</v>
      </c>
      <c r="Y63" s="19">
        <v>2637.7080775234549</v>
      </c>
      <c r="Z63" s="19">
        <v>2.8</v>
      </c>
      <c r="AA63" s="20"/>
    </row>
    <row r="64" spans="1:27" x14ac:dyDescent="0.2">
      <c r="A64" s="22"/>
      <c r="B64" s="22">
        <v>17</v>
      </c>
      <c r="C64" s="13">
        <v>354</v>
      </c>
      <c r="D64" s="13">
        <v>27</v>
      </c>
      <c r="E64" s="13">
        <v>58</v>
      </c>
      <c r="F64" s="13">
        <v>99</v>
      </c>
      <c r="G64" s="13">
        <v>10</v>
      </c>
      <c r="H64" s="13">
        <v>27.99</v>
      </c>
      <c r="I64" s="18">
        <v>354.4661111111111</v>
      </c>
      <c r="J64" s="18">
        <v>99.174441666666667</v>
      </c>
      <c r="K64" s="18">
        <v>277</v>
      </c>
      <c r="L64" s="18">
        <v>16</v>
      </c>
      <c r="M64" s="18">
        <v>27.19</v>
      </c>
      <c r="N64" s="18">
        <v>277.27421944444444</v>
      </c>
      <c r="O64" s="18">
        <v>63.489287354694682</v>
      </c>
      <c r="P64" s="18">
        <v>64.311999999999998</v>
      </c>
      <c r="Q64" s="18">
        <v>8.0389048278274391</v>
      </c>
      <c r="R64" s="18">
        <v>-62.978294816358172</v>
      </c>
      <c r="S64" s="20">
        <v>114427.2489078811</v>
      </c>
      <c r="T64" s="19">
        <v>99287.008705573375</v>
      </c>
      <c r="U64" s="19">
        <v>9.1744416666666666</v>
      </c>
      <c r="V64" s="19">
        <v>0.15944083294865019</v>
      </c>
      <c r="W64" s="19">
        <v>10.253958848593591</v>
      </c>
      <c r="X64" s="19">
        <v>10.455958848593591</v>
      </c>
      <c r="Y64" s="19">
        <v>2638.9120411514064</v>
      </c>
      <c r="Z64" s="19">
        <v>1.65</v>
      </c>
      <c r="AA64" s="20"/>
    </row>
    <row r="65" spans="1:27" x14ac:dyDescent="0.2">
      <c r="A65" s="22"/>
      <c r="B65" s="22">
        <v>18</v>
      </c>
      <c r="C65" s="13">
        <v>1</v>
      </c>
      <c r="D65" s="13">
        <v>6</v>
      </c>
      <c r="E65" s="13">
        <v>12</v>
      </c>
      <c r="F65" s="13">
        <v>98</v>
      </c>
      <c r="G65" s="13">
        <v>58</v>
      </c>
      <c r="H65" s="13">
        <v>9.99</v>
      </c>
      <c r="I65" s="18">
        <v>1.1033333333333335</v>
      </c>
      <c r="J65" s="18">
        <v>98.969441666666668</v>
      </c>
      <c r="K65" s="18">
        <v>283</v>
      </c>
      <c r="L65" s="18">
        <v>54</v>
      </c>
      <c r="M65" s="18">
        <v>41.19</v>
      </c>
      <c r="N65" s="18">
        <v>283.91144166666669</v>
      </c>
      <c r="O65" s="18">
        <v>67.758170219520082</v>
      </c>
      <c r="P65" s="18">
        <v>68.596999999999994</v>
      </c>
      <c r="Q65" s="18">
        <v>16.290546986392794</v>
      </c>
      <c r="R65" s="18">
        <v>-65.770720768299228</v>
      </c>
      <c r="S65" s="20">
        <v>114435.50055017506</v>
      </c>
      <c r="T65" s="19">
        <v>99284.216280021486</v>
      </c>
      <c r="U65" s="19">
        <v>8.9694416666666683</v>
      </c>
      <c r="V65" s="19">
        <v>0.15590766562920327</v>
      </c>
      <c r="W65" s="19">
        <v>10.694798139166457</v>
      </c>
      <c r="X65" s="19">
        <v>10.896798139166457</v>
      </c>
      <c r="Y65" s="19">
        <v>2638.4712018608334</v>
      </c>
      <c r="Z65" s="19">
        <v>1.65</v>
      </c>
      <c r="AA65" s="20"/>
    </row>
    <row r="66" spans="1:27" x14ac:dyDescent="0.2">
      <c r="A66" s="22"/>
      <c r="B66" s="22">
        <v>19</v>
      </c>
      <c r="C66" s="13">
        <v>353</v>
      </c>
      <c r="D66" s="13">
        <v>58</v>
      </c>
      <c r="E66" s="13">
        <v>55</v>
      </c>
      <c r="F66" s="13">
        <v>99</v>
      </c>
      <c r="G66" s="13">
        <v>21</v>
      </c>
      <c r="H66" s="13">
        <v>31.99</v>
      </c>
      <c r="I66" s="18">
        <v>353.98194444444442</v>
      </c>
      <c r="J66" s="18">
        <v>99.358886111111104</v>
      </c>
      <c r="K66" s="18">
        <v>276</v>
      </c>
      <c r="L66" s="18">
        <v>47</v>
      </c>
      <c r="M66" s="18">
        <v>24.19</v>
      </c>
      <c r="N66" s="18">
        <v>276.79005277777776</v>
      </c>
      <c r="O66" s="18">
        <v>57.463786376747379</v>
      </c>
      <c r="P66" s="18">
        <v>58.238999999999997</v>
      </c>
      <c r="Q66" s="18">
        <v>6.7940340270779203</v>
      </c>
      <c r="R66" s="18">
        <v>-57.060738221577239</v>
      </c>
      <c r="S66" s="20">
        <v>114426.00403679347</v>
      </c>
      <c r="T66" s="19">
        <v>99292.926262107794</v>
      </c>
      <c r="U66" s="19">
        <v>9.3588861111111044</v>
      </c>
      <c r="V66" s="19">
        <v>0.16261798297447716</v>
      </c>
      <c r="W66" s="19">
        <v>9.4707087104505749</v>
      </c>
      <c r="X66" s="19">
        <v>9.6727087104505749</v>
      </c>
      <c r="Y66" s="19">
        <v>2639.6952912895495</v>
      </c>
      <c r="Z66" s="19">
        <v>1.65</v>
      </c>
      <c r="AA66" s="20"/>
    </row>
    <row r="67" spans="1:27" x14ac:dyDescent="0.2">
      <c r="A67" s="22"/>
      <c r="B67" s="22">
        <v>20</v>
      </c>
      <c r="C67" s="13">
        <v>1</v>
      </c>
      <c r="D67" s="13">
        <v>7</v>
      </c>
      <c r="E67" s="13">
        <v>29</v>
      </c>
      <c r="F67" s="13">
        <v>98</v>
      </c>
      <c r="G67" s="13">
        <v>28</v>
      </c>
      <c r="H67" s="13">
        <v>0.99</v>
      </c>
      <c r="I67" s="18">
        <v>1.1247222222222222</v>
      </c>
      <c r="J67" s="18">
        <v>98.466941666666671</v>
      </c>
      <c r="K67" s="18">
        <v>283</v>
      </c>
      <c r="L67" s="18">
        <v>55</v>
      </c>
      <c r="M67" s="18">
        <v>58.19</v>
      </c>
      <c r="N67" s="18">
        <v>283.93283055555554</v>
      </c>
      <c r="O67" s="18">
        <v>63.050241599836681</v>
      </c>
      <c r="P67" s="18">
        <v>63.744999999999997</v>
      </c>
      <c r="Q67" s="18">
        <v>15.181503547423354</v>
      </c>
      <c r="R67" s="18">
        <v>-61.19521971393965</v>
      </c>
      <c r="S67" s="20">
        <v>114434.39150651426</v>
      </c>
      <c r="T67" s="19">
        <v>99288.791781022068</v>
      </c>
      <c r="U67" s="19">
        <v>8.4669416666666706</v>
      </c>
      <c r="V67" s="19">
        <v>0.1472387473879358</v>
      </c>
      <c r="W67" s="19">
        <v>9.3857339522439673</v>
      </c>
      <c r="X67" s="19">
        <v>10.737733952243968</v>
      </c>
      <c r="Y67" s="19">
        <v>2638.6302660477559</v>
      </c>
      <c r="Z67" s="19">
        <v>2.8</v>
      </c>
      <c r="AA67" s="20"/>
    </row>
    <row r="68" spans="1:27" x14ac:dyDescent="0.2">
      <c r="A68" s="22"/>
      <c r="B68" s="22">
        <v>21</v>
      </c>
      <c r="C68" s="13">
        <v>353</v>
      </c>
      <c r="D68" s="13">
        <v>34</v>
      </c>
      <c r="E68" s="13">
        <v>50</v>
      </c>
      <c r="F68" s="13">
        <v>99</v>
      </c>
      <c r="G68" s="13">
        <v>3</v>
      </c>
      <c r="H68" s="13">
        <v>6.99</v>
      </c>
      <c r="I68" s="18">
        <v>353.58055555555558</v>
      </c>
      <c r="J68" s="18">
        <v>99.051941666666664</v>
      </c>
      <c r="K68" s="18">
        <v>276</v>
      </c>
      <c r="L68" s="18">
        <v>23</v>
      </c>
      <c r="M68" s="18">
        <v>19.190000000000001</v>
      </c>
      <c r="N68" s="18">
        <v>276.38866388888891</v>
      </c>
      <c r="O68" s="18">
        <v>51.448189743582851</v>
      </c>
      <c r="P68" s="18">
        <v>52.097000000000001</v>
      </c>
      <c r="Q68" s="18">
        <v>5.7247589487053245</v>
      </c>
      <c r="R68" s="18">
        <v>-51.128694124443683</v>
      </c>
      <c r="S68" s="20">
        <v>114424.9347614275</v>
      </c>
      <c r="T68" s="19">
        <v>99298.858306153095</v>
      </c>
      <c r="U68" s="19">
        <v>9.0519416666666643</v>
      </c>
      <c r="V68" s="19">
        <v>0.15732979256493415</v>
      </c>
      <c r="W68" s="19">
        <v>8.1964102032553754</v>
      </c>
      <c r="X68" s="19">
        <v>8.3984102032553754</v>
      </c>
      <c r="Y68" s="19">
        <v>2640.9695897967445</v>
      </c>
      <c r="Z68" s="19">
        <v>1.65</v>
      </c>
      <c r="AA68" s="20"/>
    </row>
    <row r="69" spans="1:27" x14ac:dyDescent="0.2">
      <c r="A69" s="22"/>
      <c r="B69" s="22">
        <v>22</v>
      </c>
      <c r="C69" s="13">
        <v>0</v>
      </c>
      <c r="D69" s="13">
        <v>58</v>
      </c>
      <c r="E69" s="13">
        <v>58</v>
      </c>
      <c r="F69" s="13">
        <v>98</v>
      </c>
      <c r="G69" s="13">
        <v>22</v>
      </c>
      <c r="H69" s="13">
        <v>27</v>
      </c>
      <c r="I69" s="18">
        <v>0.98277777777777775</v>
      </c>
      <c r="J69" s="18">
        <v>98.374166666666653</v>
      </c>
      <c r="K69" s="18">
        <v>283</v>
      </c>
      <c r="L69" s="18">
        <v>47</v>
      </c>
      <c r="M69" s="18">
        <v>27.19</v>
      </c>
      <c r="N69" s="18">
        <v>283.79088611111109</v>
      </c>
      <c r="O69" s="18">
        <v>58.339288953637194</v>
      </c>
      <c r="P69" s="18">
        <v>58.968000000000004</v>
      </c>
      <c r="Q69" s="18">
        <v>13.906860123919818</v>
      </c>
      <c r="R69" s="18">
        <v>-56.657496212855222</v>
      </c>
      <c r="S69" s="20">
        <v>114433.11686287075</v>
      </c>
      <c r="T69" s="19">
        <v>99293.329504461362</v>
      </c>
      <c r="U69" s="19">
        <v>8.3741666666666532</v>
      </c>
      <c r="V69" s="19">
        <v>0.14563697386085978</v>
      </c>
      <c r="W69" s="19">
        <v>8.5879210746271806</v>
      </c>
      <c r="X69" s="19">
        <v>9.9399210746271791</v>
      </c>
      <c r="Y69" s="19">
        <v>2639.4280789253726</v>
      </c>
      <c r="Z69" s="19">
        <v>2.8</v>
      </c>
      <c r="AA69" s="20"/>
    </row>
    <row r="70" spans="1:27" x14ac:dyDescent="0.2">
      <c r="A70" s="22"/>
      <c r="B70" s="22">
        <v>23</v>
      </c>
      <c r="C70" s="13">
        <v>352</v>
      </c>
      <c r="D70" s="13">
        <v>55</v>
      </c>
      <c r="E70" s="13">
        <v>30</v>
      </c>
      <c r="F70" s="13">
        <v>99</v>
      </c>
      <c r="G70" s="13">
        <v>50</v>
      </c>
      <c r="H70" s="13">
        <v>48</v>
      </c>
      <c r="I70" s="18">
        <v>352.92500000000001</v>
      </c>
      <c r="J70" s="18">
        <v>99.846666666666664</v>
      </c>
      <c r="K70" s="18">
        <v>275</v>
      </c>
      <c r="L70" s="18">
        <v>43</v>
      </c>
      <c r="M70" s="18">
        <v>59.19</v>
      </c>
      <c r="N70" s="18">
        <v>275.73310833333335</v>
      </c>
      <c r="O70" s="18">
        <v>45.639627756354862</v>
      </c>
      <c r="P70" s="18">
        <v>46.322000000000003</v>
      </c>
      <c r="Q70" s="18">
        <v>4.5591580829996383</v>
      </c>
      <c r="R70" s="18">
        <v>-45.411338884829817</v>
      </c>
      <c r="S70" s="20">
        <v>114423.76916028462</v>
      </c>
      <c r="T70" s="19">
        <v>99304.575661336203</v>
      </c>
      <c r="U70" s="19">
        <v>9.846666666666664</v>
      </c>
      <c r="V70" s="19">
        <v>0.17101204452724308</v>
      </c>
      <c r="W70" s="19">
        <v>7.9216199265909548</v>
      </c>
      <c r="X70" s="19">
        <v>8.1236199265909548</v>
      </c>
      <c r="Y70" s="19">
        <v>2641.244380073409</v>
      </c>
      <c r="Z70" s="19">
        <v>1.65</v>
      </c>
      <c r="AA70" s="20"/>
    </row>
    <row r="71" spans="1:27" x14ac:dyDescent="0.2">
      <c r="A71" s="22"/>
      <c r="B71" s="22">
        <v>24</v>
      </c>
      <c r="C71" s="13">
        <v>1</v>
      </c>
      <c r="D71" s="13">
        <v>12</v>
      </c>
      <c r="E71" s="13">
        <v>51</v>
      </c>
      <c r="F71" s="13">
        <v>98</v>
      </c>
      <c r="G71" s="13">
        <v>20</v>
      </c>
      <c r="H71" s="13">
        <v>17</v>
      </c>
      <c r="I71" s="18">
        <v>1.2141666666666666</v>
      </c>
      <c r="J71" s="18">
        <v>98.338055555555556</v>
      </c>
      <c r="K71" s="18">
        <v>284</v>
      </c>
      <c r="L71" s="18">
        <v>1</v>
      </c>
      <c r="M71" s="18">
        <v>20.190000000000001</v>
      </c>
      <c r="N71" s="18">
        <v>284.02227499999998</v>
      </c>
      <c r="O71" s="18">
        <v>53.671613543772359</v>
      </c>
      <c r="P71" s="18">
        <v>54.244999999999997</v>
      </c>
      <c r="Q71" s="18">
        <v>13.004583721929272</v>
      </c>
      <c r="R71" s="18">
        <v>-52.072285359981855</v>
      </c>
      <c r="S71" s="20">
        <v>114432.21458624647</v>
      </c>
      <c r="T71" s="19">
        <v>99297.914715270497</v>
      </c>
      <c r="U71" s="19">
        <v>8.338055555555556</v>
      </c>
      <c r="V71" s="19">
        <v>0.14501340693822667</v>
      </c>
      <c r="W71" s="19">
        <v>7.8662522593641055</v>
      </c>
      <c r="X71" s="19">
        <v>9.218252259364105</v>
      </c>
      <c r="Y71" s="19">
        <v>2640.149747740636</v>
      </c>
      <c r="Z71" s="19">
        <v>2.8</v>
      </c>
      <c r="AA71" s="20"/>
    </row>
    <row r="72" spans="1:27" x14ac:dyDescent="0.2">
      <c r="A72" s="22"/>
      <c r="B72" s="22">
        <v>25</v>
      </c>
      <c r="C72" s="13">
        <v>352</v>
      </c>
      <c r="D72" s="13">
        <v>40</v>
      </c>
      <c r="E72" s="13">
        <v>36</v>
      </c>
      <c r="F72" s="13">
        <v>101</v>
      </c>
      <c r="G72" s="13">
        <v>17</v>
      </c>
      <c r="H72" s="13">
        <v>24</v>
      </c>
      <c r="I72" s="18">
        <v>352.67666666666668</v>
      </c>
      <c r="J72" s="18">
        <v>101.28999999999999</v>
      </c>
      <c r="K72" s="18">
        <v>275</v>
      </c>
      <c r="L72" s="18">
        <v>29</v>
      </c>
      <c r="M72" s="18">
        <v>5.19</v>
      </c>
      <c r="N72" s="18">
        <v>275.48477500000001</v>
      </c>
      <c r="O72" s="18">
        <v>39.317154048950215</v>
      </c>
      <c r="P72" s="18">
        <v>40.093000000000004</v>
      </c>
      <c r="Q72" s="18">
        <v>3.7579825775917874</v>
      </c>
      <c r="R72" s="18">
        <v>-39.137145647778134</v>
      </c>
      <c r="S72" s="20">
        <v>114422.96798447502</v>
      </c>
      <c r="T72" s="19">
        <v>99310.849854534405</v>
      </c>
      <c r="U72" s="19">
        <v>11.289999999999992</v>
      </c>
      <c r="V72" s="19">
        <v>0.19577499171410645</v>
      </c>
      <c r="W72" s="19">
        <v>7.8492067427936707</v>
      </c>
      <c r="X72" s="19">
        <v>8.0512067427936707</v>
      </c>
      <c r="Y72" s="19">
        <v>2641.3167932572064</v>
      </c>
      <c r="Z72" s="19">
        <v>1.65</v>
      </c>
      <c r="AA72" s="20"/>
    </row>
    <row r="73" spans="1:27" x14ac:dyDescent="0.2">
      <c r="A73" s="22"/>
      <c r="B73" s="22">
        <v>26</v>
      </c>
      <c r="C73" s="13">
        <v>1</v>
      </c>
      <c r="D73" s="13">
        <v>9</v>
      </c>
      <c r="E73" s="13">
        <v>45</v>
      </c>
      <c r="F73" s="13">
        <v>97</v>
      </c>
      <c r="G73" s="13">
        <v>48</v>
      </c>
      <c r="H73" s="13">
        <v>0.99</v>
      </c>
      <c r="I73" s="18">
        <v>1.1624999999999999</v>
      </c>
      <c r="J73" s="18">
        <v>97.800274999999999</v>
      </c>
      <c r="K73" s="18">
        <v>283</v>
      </c>
      <c r="L73" s="18">
        <v>58</v>
      </c>
      <c r="M73" s="18">
        <v>14.2</v>
      </c>
      <c r="N73" s="18">
        <v>283.97061111111111</v>
      </c>
      <c r="O73" s="18">
        <v>48.247406293002122</v>
      </c>
      <c r="P73" s="18">
        <v>48.698</v>
      </c>
      <c r="Q73" s="18">
        <v>11.648089884839393</v>
      </c>
      <c r="R73" s="18">
        <v>-46.82023297717263</v>
      </c>
      <c r="S73" s="20">
        <v>114430.85808988484</v>
      </c>
      <c r="T73" s="19">
        <v>99303.16676702282</v>
      </c>
      <c r="U73" s="19">
        <v>7.8002749999999992</v>
      </c>
      <c r="V73" s="19">
        <v>0.13572032768100628</v>
      </c>
      <c r="W73" s="19">
        <v>6.6093085174096435</v>
      </c>
      <c r="X73" s="19">
        <v>7.961308517409643</v>
      </c>
      <c r="Y73" s="19">
        <v>2641.4066914825903</v>
      </c>
      <c r="Z73" s="19">
        <v>2.8</v>
      </c>
      <c r="AA73" s="20"/>
    </row>
    <row r="74" spans="1:27" x14ac:dyDescent="0.2">
      <c r="A74" s="22"/>
      <c r="B74" s="22">
        <v>27</v>
      </c>
      <c r="C74" s="13">
        <v>0</v>
      </c>
      <c r="D74" s="13">
        <v>49</v>
      </c>
      <c r="E74" s="13">
        <v>52</v>
      </c>
      <c r="F74" s="13">
        <v>98</v>
      </c>
      <c r="G74" s="13">
        <v>5</v>
      </c>
      <c r="H74" s="13">
        <v>3.99</v>
      </c>
      <c r="I74" s="18">
        <v>0.83111111111111113</v>
      </c>
      <c r="J74" s="18">
        <v>98.084441666666663</v>
      </c>
      <c r="K74" s="18">
        <v>283</v>
      </c>
      <c r="L74" s="18">
        <v>38</v>
      </c>
      <c r="M74" s="18">
        <v>21.19</v>
      </c>
      <c r="N74" s="18">
        <v>283.63921944444445</v>
      </c>
      <c r="O74" s="18">
        <v>43.014228234369746</v>
      </c>
      <c r="P74" s="18">
        <v>43.445999999999998</v>
      </c>
      <c r="Q74" s="18">
        <v>10.143072181666001</v>
      </c>
      <c r="R74" s="18">
        <v>-41.801219088873054</v>
      </c>
      <c r="S74" s="20">
        <v>114429.35307420825</v>
      </c>
      <c r="T74" s="19">
        <v>99308.185781402877</v>
      </c>
      <c r="U74" s="19">
        <v>8.0844416666666632</v>
      </c>
      <c r="V74" s="19">
        <v>0.14063239162064831</v>
      </c>
      <c r="W74" s="19">
        <v>6.109914886350686</v>
      </c>
      <c r="X74" s="19">
        <v>7.4619148863506854</v>
      </c>
      <c r="Y74" s="19">
        <v>2641.9060851136492</v>
      </c>
      <c r="Z74" s="19">
        <v>2.8</v>
      </c>
      <c r="AA74" s="20"/>
    </row>
    <row r="75" spans="1:27" x14ac:dyDescent="0.2">
      <c r="A75" s="22"/>
      <c r="B75" s="22">
        <v>28</v>
      </c>
      <c r="C75" s="13">
        <v>350</v>
      </c>
      <c r="D75" s="13">
        <v>10</v>
      </c>
      <c r="E75" s="13">
        <v>25</v>
      </c>
      <c r="F75" s="13">
        <v>100</v>
      </c>
      <c r="G75" s="13">
        <v>32</v>
      </c>
      <c r="H75" s="13">
        <v>33</v>
      </c>
      <c r="I75" s="18">
        <v>350.17361111111114</v>
      </c>
      <c r="J75" s="18">
        <v>100.5425</v>
      </c>
      <c r="K75" s="18">
        <v>272</v>
      </c>
      <c r="L75" s="18">
        <v>58</v>
      </c>
      <c r="M75" s="18">
        <v>54.19</v>
      </c>
      <c r="N75" s="18">
        <v>272.98171944444442</v>
      </c>
      <c r="O75" s="18">
        <v>33.600073823835153</v>
      </c>
      <c r="P75" s="18">
        <v>34.177</v>
      </c>
      <c r="Q75" s="18">
        <v>1.7477862946406892</v>
      </c>
      <c r="R75" s="18">
        <v>-33.554585439779146</v>
      </c>
      <c r="S75" s="20">
        <v>114420.95778792142</v>
      </c>
      <c r="T75" s="19">
        <v>99316.432414644951</v>
      </c>
      <c r="U75" s="19">
        <v>10.542500000000004</v>
      </c>
      <c r="V75" s="19">
        <v>0.18296481930063155</v>
      </c>
      <c r="W75" s="19">
        <v>6.2531886292376839</v>
      </c>
      <c r="X75" s="19">
        <v>6.4551886292376839</v>
      </c>
      <c r="Y75" s="19">
        <v>2642.912811370762</v>
      </c>
      <c r="Z75" s="19">
        <v>1.65</v>
      </c>
      <c r="AA75" s="20"/>
    </row>
    <row r="76" spans="1:27" x14ac:dyDescent="0.2">
      <c r="A76" s="22"/>
      <c r="B76" s="22">
        <v>29</v>
      </c>
      <c r="C76" s="13">
        <v>0</v>
      </c>
      <c r="D76" s="13">
        <v>51</v>
      </c>
      <c r="E76" s="13">
        <v>54</v>
      </c>
      <c r="F76" s="13">
        <v>98</v>
      </c>
      <c r="G76" s="13">
        <v>56</v>
      </c>
      <c r="H76" s="13">
        <v>20.99</v>
      </c>
      <c r="I76" s="18">
        <v>0.86499999999999999</v>
      </c>
      <c r="J76" s="18">
        <v>98.939163888888899</v>
      </c>
      <c r="K76" s="18">
        <v>283</v>
      </c>
      <c r="L76" s="18">
        <v>40</v>
      </c>
      <c r="M76" s="18">
        <v>23.19</v>
      </c>
      <c r="N76" s="18">
        <v>283.67310833333335</v>
      </c>
      <c r="O76" s="18">
        <v>37.895062571423622</v>
      </c>
      <c r="P76" s="18">
        <v>38.360999999999997</v>
      </c>
      <c r="Q76" s="18">
        <v>8.9577154266825758</v>
      </c>
      <c r="R76" s="18">
        <v>-36.82112303592443</v>
      </c>
      <c r="S76" s="20">
        <v>114428.16771721182</v>
      </c>
      <c r="T76" s="19">
        <v>99313.165877398351</v>
      </c>
      <c r="U76" s="19">
        <v>8.9391638888888991</v>
      </c>
      <c r="V76" s="19">
        <v>0.15538565901456339</v>
      </c>
      <c r="W76" s="19">
        <v>5.9607492654576655</v>
      </c>
      <c r="X76" s="19">
        <v>7.3127492654576649</v>
      </c>
      <c r="Y76" s="19">
        <v>2642.0552507345424</v>
      </c>
      <c r="Z76" s="19">
        <v>2.8</v>
      </c>
      <c r="AA76" s="20"/>
    </row>
    <row r="77" spans="1:27" x14ac:dyDescent="0.2">
      <c r="A77" s="22"/>
      <c r="B77" s="22">
        <v>30</v>
      </c>
      <c r="C77" s="13">
        <v>348</v>
      </c>
      <c r="D77" s="13">
        <v>34</v>
      </c>
      <c r="E77" s="13">
        <v>38</v>
      </c>
      <c r="F77" s="13">
        <v>101</v>
      </c>
      <c r="G77" s="13">
        <v>18</v>
      </c>
      <c r="H77" s="13">
        <v>34.99</v>
      </c>
      <c r="I77" s="18">
        <v>348.57722222222225</v>
      </c>
      <c r="J77" s="18">
        <v>101.30971944444444</v>
      </c>
      <c r="K77" s="18">
        <v>271</v>
      </c>
      <c r="L77" s="18">
        <v>23</v>
      </c>
      <c r="M77" s="18">
        <v>7.2</v>
      </c>
      <c r="N77" s="18">
        <v>271.38533333333334</v>
      </c>
      <c r="O77" s="18">
        <v>27.547473139549798</v>
      </c>
      <c r="P77" s="18">
        <v>28.093</v>
      </c>
      <c r="Q77" s="18">
        <v>0.66599520751433638</v>
      </c>
      <c r="R77" s="18">
        <v>-27.539421322129947</v>
      </c>
      <c r="S77" s="20">
        <v>114419.87599520752</v>
      </c>
      <c r="T77" s="19">
        <v>99322.447578677864</v>
      </c>
      <c r="U77" s="19">
        <v>11.30971944444444</v>
      </c>
      <c r="V77" s="19">
        <v>0.19611248927168573</v>
      </c>
      <c r="W77" s="19">
        <v>5.5093881611094675</v>
      </c>
      <c r="X77" s="19">
        <v>5.7113881611094666</v>
      </c>
      <c r="Y77" s="19">
        <v>2643.6566118388905</v>
      </c>
      <c r="Z77" s="19">
        <v>1.65</v>
      </c>
      <c r="AA77" s="20"/>
    </row>
    <row r="78" spans="1:27" x14ac:dyDescent="0.2">
      <c r="A78" s="22"/>
      <c r="B78" s="22">
        <v>31</v>
      </c>
      <c r="C78" s="13">
        <v>2</v>
      </c>
      <c r="D78" s="13">
        <v>24</v>
      </c>
      <c r="E78" s="13">
        <v>15</v>
      </c>
      <c r="F78" s="13">
        <v>100</v>
      </c>
      <c r="G78" s="13">
        <v>4</v>
      </c>
      <c r="H78" s="13">
        <v>14.99</v>
      </c>
      <c r="I78" s="18">
        <v>2.4041666666666668</v>
      </c>
      <c r="J78" s="18">
        <v>100.07083055555555</v>
      </c>
      <c r="K78" s="18">
        <v>285</v>
      </c>
      <c r="L78" s="18">
        <v>12</v>
      </c>
      <c r="M78" s="18">
        <v>44.19</v>
      </c>
      <c r="N78" s="18">
        <v>285.21227499999998</v>
      </c>
      <c r="O78" s="18">
        <v>32.5565297724131</v>
      </c>
      <c r="P78" s="18">
        <v>33.066000000000003</v>
      </c>
      <c r="Q78" s="18">
        <v>8.5427004823714032</v>
      </c>
      <c r="R78" s="18">
        <v>-31.415758773114359</v>
      </c>
      <c r="S78" s="20">
        <v>114427.75270200545</v>
      </c>
      <c r="T78" s="19">
        <v>99318.571241641039</v>
      </c>
      <c r="U78" s="19">
        <v>10.070830555555546</v>
      </c>
      <c r="V78" s="19">
        <v>0.1748654900160182</v>
      </c>
      <c r="W78" s="19">
        <v>5.7821022928696584</v>
      </c>
      <c r="X78" s="19">
        <v>5.9841022928696574</v>
      </c>
      <c r="Y78" s="19">
        <v>2643.3838977071305</v>
      </c>
      <c r="Z78" s="19">
        <v>1.65</v>
      </c>
      <c r="AA78" s="20"/>
    </row>
    <row r="79" spans="1:27" x14ac:dyDescent="0.2">
      <c r="A79" s="22"/>
      <c r="B79" s="22">
        <v>32</v>
      </c>
      <c r="C79" s="13">
        <v>2</v>
      </c>
      <c r="D79" s="13">
        <v>43</v>
      </c>
      <c r="E79" s="13">
        <v>55</v>
      </c>
      <c r="F79" s="13">
        <v>100</v>
      </c>
      <c r="G79" s="13">
        <v>3</v>
      </c>
      <c r="H79" s="13">
        <v>25.99</v>
      </c>
      <c r="I79" s="18">
        <v>2.7319444444444447</v>
      </c>
      <c r="J79" s="18">
        <v>100.05721944444444</v>
      </c>
      <c r="K79" s="18">
        <v>285</v>
      </c>
      <c r="L79" s="18">
        <v>32</v>
      </c>
      <c r="M79" s="18">
        <v>24.19</v>
      </c>
      <c r="N79" s="18">
        <v>285.54005277777776</v>
      </c>
      <c r="O79" s="18">
        <v>27.506730860808172</v>
      </c>
      <c r="P79" s="18">
        <v>27.936</v>
      </c>
      <c r="Q79" s="18">
        <v>7.3693816097846971</v>
      </c>
      <c r="R79" s="18">
        <v>-26.501178414144224</v>
      </c>
      <c r="S79" s="20">
        <v>114426.5793828946</v>
      </c>
      <c r="T79" s="19">
        <v>99323.485821943133</v>
      </c>
      <c r="U79" s="19">
        <v>10.057219444444442</v>
      </c>
      <c r="V79" s="19">
        <v>0.17463158660590056</v>
      </c>
      <c r="W79" s="19">
        <v>4.8785080034224384</v>
      </c>
      <c r="X79" s="19">
        <v>5.0805080034224375</v>
      </c>
      <c r="Y79" s="19">
        <v>2644.2874919965775</v>
      </c>
      <c r="Z79" s="19">
        <v>1.65</v>
      </c>
      <c r="AA79" s="20"/>
    </row>
    <row r="80" spans="1:27" x14ac:dyDescent="0.2">
      <c r="A80" s="22"/>
      <c r="B80" s="22">
        <v>33</v>
      </c>
      <c r="C80" s="13">
        <v>346</v>
      </c>
      <c r="D80" s="13">
        <v>35</v>
      </c>
      <c r="E80" s="13">
        <v>17</v>
      </c>
      <c r="F80" s="13">
        <v>98</v>
      </c>
      <c r="G80" s="13">
        <v>44</v>
      </c>
      <c r="H80" s="13">
        <v>6</v>
      </c>
      <c r="I80" s="18">
        <v>346.58805555555551</v>
      </c>
      <c r="J80" s="18">
        <v>98.734999999999999</v>
      </c>
      <c r="K80" s="18">
        <v>269</v>
      </c>
      <c r="L80" s="18">
        <v>23</v>
      </c>
      <c r="M80" s="18">
        <v>46.19</v>
      </c>
      <c r="N80" s="18">
        <v>269.39616388888891</v>
      </c>
      <c r="O80" s="18">
        <v>21.695408587813134</v>
      </c>
      <c r="P80" s="18">
        <v>21.95</v>
      </c>
      <c r="Q80" s="18">
        <v>-0.2286421225771964</v>
      </c>
      <c r="R80" s="18">
        <v>-21.694203755195517</v>
      </c>
      <c r="S80" s="20">
        <v>114418.98135892919</v>
      </c>
      <c r="T80" s="19">
        <v>99328.292796233713</v>
      </c>
      <c r="U80" s="19">
        <v>8.7349999999999994</v>
      </c>
      <c r="V80" s="19">
        <v>0.15186462854132152</v>
      </c>
      <c r="W80" s="19">
        <v>3.3334285964820074</v>
      </c>
      <c r="X80" s="19">
        <v>3.5354285964820069</v>
      </c>
      <c r="Y80" s="19">
        <v>2645.8325714035177</v>
      </c>
      <c r="Z80" s="19">
        <v>1.65</v>
      </c>
      <c r="AA80" s="20"/>
    </row>
    <row r="81" spans="1:27" x14ac:dyDescent="0.2">
      <c r="A81" s="22"/>
      <c r="B81" s="22">
        <v>34</v>
      </c>
      <c r="C81" s="13">
        <v>346</v>
      </c>
      <c r="D81" s="13">
        <v>35</v>
      </c>
      <c r="E81" s="13">
        <v>16</v>
      </c>
      <c r="F81" s="13">
        <v>98</v>
      </c>
      <c r="G81" s="13">
        <v>37</v>
      </c>
      <c r="H81" s="13">
        <v>15</v>
      </c>
      <c r="I81" s="18">
        <v>346.58777777777777</v>
      </c>
      <c r="J81" s="18">
        <v>98.620833333333323</v>
      </c>
      <c r="K81" s="18">
        <v>269</v>
      </c>
      <c r="L81" s="18">
        <v>23</v>
      </c>
      <c r="M81" s="18">
        <v>45.19</v>
      </c>
      <c r="N81" s="18">
        <v>269.39588611111111</v>
      </c>
      <c r="O81" s="18">
        <v>21.718815584078438</v>
      </c>
      <c r="P81" s="18">
        <v>21.966999999999999</v>
      </c>
      <c r="Q81" s="18">
        <v>-0.22899409260478107</v>
      </c>
      <c r="R81" s="18">
        <v>-21.717608341637451</v>
      </c>
      <c r="S81" s="20">
        <v>114418.9810069603</v>
      </c>
      <c r="T81" s="19">
        <v>99328.269391647249</v>
      </c>
      <c r="U81" s="19">
        <v>8.6208333333333229</v>
      </c>
      <c r="V81" s="19">
        <v>0.14989485551618426</v>
      </c>
      <c r="W81" s="19">
        <v>3.2927402911240193</v>
      </c>
      <c r="X81" s="19">
        <v>3.4947402911240197</v>
      </c>
      <c r="Y81" s="19">
        <v>2645.873259708876</v>
      </c>
      <c r="Z81" s="19">
        <v>1.65</v>
      </c>
      <c r="AA81" s="20"/>
    </row>
    <row r="82" spans="1:27" x14ac:dyDescent="0.2">
      <c r="A82" s="22"/>
      <c r="B82" s="22">
        <v>35</v>
      </c>
      <c r="C82" s="13">
        <v>3</v>
      </c>
      <c r="D82" s="13">
        <v>11</v>
      </c>
      <c r="E82" s="13">
        <v>33</v>
      </c>
      <c r="F82" s="13">
        <v>100</v>
      </c>
      <c r="G82" s="13">
        <v>2</v>
      </c>
      <c r="H82" s="13">
        <v>54</v>
      </c>
      <c r="I82" s="18">
        <v>3.1924999999999999</v>
      </c>
      <c r="J82" s="18">
        <v>100.04833333333333</v>
      </c>
      <c r="K82" s="18">
        <v>285</v>
      </c>
      <c r="L82" s="18">
        <v>0</v>
      </c>
      <c r="M82" s="18">
        <v>2.19</v>
      </c>
      <c r="N82" s="18">
        <v>285.00060833333333</v>
      </c>
      <c r="O82" s="18">
        <v>22.083975051495443</v>
      </c>
      <c r="P82" s="18">
        <v>22.428000000000001</v>
      </c>
      <c r="Q82" s="18">
        <v>5.7159798198675951</v>
      </c>
      <c r="R82" s="18">
        <v>-21.331421161608983</v>
      </c>
      <c r="S82" s="20">
        <v>114425.29739490963</v>
      </c>
      <c r="T82" s="19">
        <v>99328.758585615273</v>
      </c>
      <c r="U82" s="19">
        <v>10.048333333333332</v>
      </c>
      <c r="V82" s="19">
        <v>0.17447887577577903</v>
      </c>
      <c r="W82" s="19">
        <v>3.9132122258991724</v>
      </c>
      <c r="X82" s="19">
        <v>4.1152122258991728</v>
      </c>
      <c r="Y82" s="19">
        <v>2645.2527877741009</v>
      </c>
      <c r="Z82" s="19">
        <v>1.65</v>
      </c>
      <c r="AA82" s="20"/>
    </row>
    <row r="83" spans="1:27" x14ac:dyDescent="0.2">
      <c r="A83" s="22"/>
      <c r="B83" s="22">
        <v>36</v>
      </c>
      <c r="C83" s="13">
        <v>4</v>
      </c>
      <c r="D83" s="13">
        <v>33</v>
      </c>
      <c r="E83" s="13">
        <v>31</v>
      </c>
      <c r="F83" s="13">
        <v>99</v>
      </c>
      <c r="G83" s="13">
        <v>41</v>
      </c>
      <c r="H83" s="13">
        <v>15</v>
      </c>
      <c r="I83" s="18">
        <v>4.5586111111111105</v>
      </c>
      <c r="J83" s="18">
        <v>99.6875</v>
      </c>
      <c r="K83" s="18">
        <v>287</v>
      </c>
      <c r="L83" s="18">
        <v>22</v>
      </c>
      <c r="M83" s="18">
        <v>0.19</v>
      </c>
      <c r="N83" s="18">
        <v>287.36671944444447</v>
      </c>
      <c r="O83" s="18">
        <v>16.489462137712888</v>
      </c>
      <c r="P83" s="18">
        <v>16.728000000000002</v>
      </c>
      <c r="Q83" s="18">
        <v>4.9218812849242539</v>
      </c>
      <c r="R83" s="18">
        <v>-15.737771322781992</v>
      </c>
      <c r="S83" s="20">
        <v>114424.13188204792</v>
      </c>
      <c r="T83" s="19">
        <v>99334.249228915825</v>
      </c>
      <c r="U83" s="19">
        <v>9.6875</v>
      </c>
      <c r="V83" s="19">
        <v>0.16827432841965939</v>
      </c>
      <c r="W83" s="19">
        <v>2.8148929658040625</v>
      </c>
      <c r="X83" s="19">
        <v>3.0168929658040624</v>
      </c>
      <c r="Y83" s="19">
        <v>2646.351107034196</v>
      </c>
      <c r="Z83" s="19">
        <v>1.65</v>
      </c>
      <c r="AA83" s="20"/>
    </row>
    <row r="84" spans="1:27" x14ac:dyDescent="0.2">
      <c r="A84" s="22"/>
      <c r="B84" s="22">
        <v>37</v>
      </c>
      <c r="C84" s="13">
        <v>5</v>
      </c>
      <c r="D84" s="13">
        <v>33</v>
      </c>
      <c r="E84" s="13">
        <v>15</v>
      </c>
      <c r="F84" s="13">
        <v>96</v>
      </c>
      <c r="G84" s="13">
        <v>40</v>
      </c>
      <c r="H84" s="13">
        <v>12.99</v>
      </c>
      <c r="I84" s="18">
        <v>5.5541666666666663</v>
      </c>
      <c r="J84" s="18">
        <v>96.670275000000004</v>
      </c>
      <c r="K84" s="18">
        <v>288</v>
      </c>
      <c r="L84" s="18">
        <v>21</v>
      </c>
      <c r="M84" s="18">
        <v>44.19</v>
      </c>
      <c r="N84" s="18">
        <v>288.36227500000001</v>
      </c>
      <c r="O84" s="18">
        <v>10.898724190101605</v>
      </c>
      <c r="P84" s="18">
        <v>10.973000000000001</v>
      </c>
      <c r="Q84" s="18">
        <v>3.4333619174714967</v>
      </c>
      <c r="R84" s="18">
        <v>-10.343800796397923</v>
      </c>
      <c r="S84" s="20">
        <v>114422.64336241897</v>
      </c>
      <c r="T84" s="19">
        <v>99339.643199370053</v>
      </c>
      <c r="U84" s="19">
        <v>6.6702750000000037</v>
      </c>
      <c r="V84" s="19">
        <v>0.11615546536219082</v>
      </c>
      <c r="W84" s="19">
        <v>1.2745739214193199</v>
      </c>
      <c r="X84" s="19">
        <v>1.4765739214193201</v>
      </c>
      <c r="Y84" s="19">
        <v>2647.8914260785805</v>
      </c>
      <c r="Z84" s="19">
        <v>1.65</v>
      </c>
      <c r="AA84" s="20"/>
    </row>
    <row r="85" spans="1:27" x14ac:dyDescent="0.2">
      <c r="A85" s="22"/>
      <c r="B85" s="22">
        <v>38</v>
      </c>
      <c r="C85" s="13">
        <v>330</v>
      </c>
      <c r="D85" s="13">
        <v>23</v>
      </c>
      <c r="E85" s="13">
        <v>29</v>
      </c>
      <c r="F85" s="13">
        <v>93</v>
      </c>
      <c r="G85" s="13">
        <v>57</v>
      </c>
      <c r="H85" s="13">
        <v>41</v>
      </c>
      <c r="I85" s="18">
        <v>330.39138888888886</v>
      </c>
      <c r="J85" s="18">
        <v>93.961388888888891</v>
      </c>
      <c r="K85" s="18">
        <v>253</v>
      </c>
      <c r="L85" s="18">
        <v>11</v>
      </c>
      <c r="M85" s="18">
        <v>58.2</v>
      </c>
      <c r="N85" s="18">
        <v>253.1995</v>
      </c>
      <c r="O85" s="18">
        <v>9.6468967454966386</v>
      </c>
      <c r="P85" s="18">
        <v>9.67</v>
      </c>
      <c r="Q85" s="18">
        <v>-2.7883404931774338</v>
      </c>
      <c r="R85" s="18">
        <v>-9.2351380126330902</v>
      </c>
      <c r="S85" s="20">
        <v>114416.42165950683</v>
      </c>
      <c r="T85" s="19">
        <v>99340.751861987359</v>
      </c>
      <c r="U85" s="19">
        <v>3.9613888888888908</v>
      </c>
      <c r="V85" s="19">
        <v>6.9084208503689751E-2</v>
      </c>
      <c r="W85" s="19">
        <v>0.66804429623067985</v>
      </c>
      <c r="X85" s="19">
        <v>0.87004429623067958</v>
      </c>
      <c r="Y85" s="19">
        <v>2648.4979557037691</v>
      </c>
      <c r="Z85" s="19">
        <v>1.65</v>
      </c>
      <c r="AA85" s="20"/>
    </row>
    <row r="86" spans="1:27" x14ac:dyDescent="0.2">
      <c r="A86" s="22"/>
      <c r="B86" s="22">
        <v>39</v>
      </c>
      <c r="C86" s="13">
        <v>15</v>
      </c>
      <c r="D86" s="13">
        <v>28</v>
      </c>
      <c r="E86" s="13">
        <v>22</v>
      </c>
      <c r="F86" s="13">
        <v>93</v>
      </c>
      <c r="G86" s="13">
        <v>42</v>
      </c>
      <c r="H86" s="13">
        <v>2</v>
      </c>
      <c r="I86" s="18">
        <v>15.472777777777777</v>
      </c>
      <c r="J86" s="18">
        <v>93.700555555555553</v>
      </c>
      <c r="K86" s="18">
        <v>298</v>
      </c>
      <c r="L86" s="18">
        <v>16</v>
      </c>
      <c r="M86" s="18">
        <v>51.19</v>
      </c>
      <c r="N86" s="18">
        <v>298.2808861111111</v>
      </c>
      <c r="O86" s="18">
        <v>5.9745170601115687</v>
      </c>
      <c r="P86" s="18">
        <v>5.9870000000000001</v>
      </c>
      <c r="Q86" s="18">
        <v>2.8306930553884371</v>
      </c>
      <c r="R86" s="18">
        <v>-5.2613715823670786</v>
      </c>
      <c r="S86" s="20">
        <v>114422.04069331047</v>
      </c>
      <c r="T86" s="19">
        <v>99344.725628554865</v>
      </c>
      <c r="U86" s="19">
        <v>3.7005555555555532</v>
      </c>
      <c r="V86" s="19">
        <v>6.4541984312810816E-2</v>
      </c>
      <c r="W86" s="19">
        <v>0.38641286008079834</v>
      </c>
      <c r="X86" s="19">
        <v>0.58841286008079807</v>
      </c>
      <c r="Y86" s="19">
        <v>2648.7795871399189</v>
      </c>
      <c r="Z86" s="19">
        <v>1.65</v>
      </c>
      <c r="AA86" s="20"/>
    </row>
    <row r="87" spans="1:27" x14ac:dyDescent="0.2">
      <c r="A87" s="22"/>
      <c r="B87" s="22">
        <v>40</v>
      </c>
      <c r="C87" s="13">
        <v>333</v>
      </c>
      <c r="D87" s="13">
        <v>17</v>
      </c>
      <c r="E87" s="13">
        <v>43</v>
      </c>
      <c r="F87" s="13">
        <v>93</v>
      </c>
      <c r="G87" s="13">
        <v>56</v>
      </c>
      <c r="H87" s="13">
        <v>38.99</v>
      </c>
      <c r="I87" s="18">
        <v>333.29527777777781</v>
      </c>
      <c r="J87" s="18">
        <v>93.944163888888895</v>
      </c>
      <c r="K87" s="18">
        <v>256</v>
      </c>
      <c r="L87" s="18">
        <v>6</v>
      </c>
      <c r="M87" s="18">
        <v>12.19</v>
      </c>
      <c r="N87" s="18">
        <v>256.10338611111109</v>
      </c>
      <c r="O87" s="18">
        <v>9.6470971134390133</v>
      </c>
      <c r="P87" s="18">
        <v>9.67</v>
      </c>
      <c r="Q87" s="18">
        <v>-2.3169498148216627</v>
      </c>
      <c r="R87" s="18">
        <v>-9.3647331126797848</v>
      </c>
      <c r="S87" s="20">
        <v>114416.89305063921</v>
      </c>
      <c r="T87" s="19">
        <v>99340.622266774983</v>
      </c>
      <c r="U87" s="19">
        <v>3.9441638888888946</v>
      </c>
      <c r="V87" s="19">
        <v>6.878429068528473E-2</v>
      </c>
      <c r="W87" s="19">
        <v>0.66514409092670335</v>
      </c>
      <c r="X87" s="19">
        <v>0.86714409092670319</v>
      </c>
      <c r="Y87" s="19">
        <v>2648.5008559090734</v>
      </c>
      <c r="Z87" s="19">
        <v>1.65</v>
      </c>
      <c r="AA87" s="20"/>
    </row>
    <row r="88" spans="1:27" x14ac:dyDescent="0.2">
      <c r="A88" s="22"/>
      <c r="B88" s="22">
        <v>41</v>
      </c>
      <c r="C88" s="13">
        <v>0</v>
      </c>
      <c r="D88" s="13">
        <v>41</v>
      </c>
      <c r="E88" s="13">
        <v>52</v>
      </c>
      <c r="F88" s="13">
        <v>98</v>
      </c>
      <c r="G88" s="13">
        <v>23</v>
      </c>
      <c r="H88" s="13">
        <v>14</v>
      </c>
      <c r="I88" s="18">
        <v>0.69777777777777783</v>
      </c>
      <c r="J88" s="18">
        <v>98.387222222222235</v>
      </c>
      <c r="K88" s="18">
        <v>283</v>
      </c>
      <c r="L88" s="18">
        <v>30</v>
      </c>
      <c r="M88" s="18">
        <v>21.19</v>
      </c>
      <c r="N88" s="18">
        <v>283.50588611111112</v>
      </c>
      <c r="O88" s="18">
        <v>44.342623643553416</v>
      </c>
      <c r="P88" s="18">
        <v>44.822000000000003</v>
      </c>
      <c r="Q88" s="18">
        <v>10.356009397153164</v>
      </c>
      <c r="R88" s="18">
        <v>-43.116369756275837</v>
      </c>
      <c r="S88" s="20">
        <v>114429.56601148751</v>
      </c>
      <c r="T88" s="19">
        <v>99306.870630745791</v>
      </c>
      <c r="U88" s="19">
        <v>8.3872222222222348</v>
      </c>
      <c r="V88" s="19">
        <v>0.14586240306126627</v>
      </c>
      <c r="W88" s="19">
        <v>6.5378446300120769</v>
      </c>
      <c r="X88" s="19">
        <v>7.8898446300120764</v>
      </c>
      <c r="Y88" s="19">
        <v>2641.4781553699877</v>
      </c>
      <c r="Z88" s="19">
        <v>2.8</v>
      </c>
      <c r="AA88" s="20"/>
    </row>
    <row r="89" spans="1:27" x14ac:dyDescent="0.2">
      <c r="A89" s="22"/>
      <c r="B89" s="22">
        <v>42</v>
      </c>
      <c r="C89" s="13">
        <v>177</v>
      </c>
      <c r="D89" s="13">
        <v>15</v>
      </c>
      <c r="E89" s="13">
        <v>31</v>
      </c>
      <c r="F89" s="13">
        <v>79</v>
      </c>
      <c r="G89" s="13">
        <v>46</v>
      </c>
      <c r="H89" s="13">
        <v>23</v>
      </c>
      <c r="I89" s="18">
        <v>177.25861111111112</v>
      </c>
      <c r="J89" s="18">
        <v>79.773055555555558</v>
      </c>
      <c r="K89" s="18">
        <v>280</v>
      </c>
      <c r="L89" s="18">
        <v>4</v>
      </c>
      <c r="M89" s="18">
        <v>0.19</v>
      </c>
      <c r="N89" s="18">
        <v>280.06671944444446</v>
      </c>
      <c r="O89" s="18">
        <v>17.17177415525045</v>
      </c>
      <c r="P89" s="18">
        <v>17.449000000000002</v>
      </c>
      <c r="Q89" s="18">
        <v>3.0015375619806322</v>
      </c>
      <c r="R89" s="18">
        <v>-16.907412572683814</v>
      </c>
      <c r="S89" s="20">
        <v>114422.21153838169</v>
      </c>
      <c r="T89" s="19">
        <v>99333.079587572822</v>
      </c>
      <c r="U89" s="19">
        <v>-10.226944444444442</v>
      </c>
      <c r="V89" s="19">
        <v>-0.17754755767185909</v>
      </c>
      <c r="W89" s="19">
        <v>-3.0980273338162694</v>
      </c>
      <c r="X89" s="19">
        <v>-2.8960273338162694</v>
      </c>
      <c r="Y89" s="19">
        <v>2652.2640273338161</v>
      </c>
      <c r="Z89" s="19">
        <v>1.65</v>
      </c>
      <c r="AA89" s="20"/>
    </row>
    <row r="90" spans="1:27" x14ac:dyDescent="0.2">
      <c r="A90" s="22"/>
      <c r="B90" s="22">
        <v>43</v>
      </c>
      <c r="C90" s="13">
        <v>292</v>
      </c>
      <c r="D90" s="13">
        <v>53</v>
      </c>
      <c r="E90" s="13">
        <v>26</v>
      </c>
      <c r="F90" s="13">
        <v>94</v>
      </c>
      <c r="G90" s="13">
        <v>12</v>
      </c>
      <c r="H90" s="13">
        <v>48.99</v>
      </c>
      <c r="I90" s="18">
        <v>292.89055555555552</v>
      </c>
      <c r="J90" s="18">
        <v>94.21360833333334</v>
      </c>
      <c r="K90" s="18">
        <v>215</v>
      </c>
      <c r="L90" s="18">
        <v>41</v>
      </c>
      <c r="M90" s="18">
        <v>55.2</v>
      </c>
      <c r="N90" s="18">
        <v>215.69866666666667</v>
      </c>
      <c r="O90" s="18">
        <v>5.5010905317282548</v>
      </c>
      <c r="P90" s="18">
        <v>5.516</v>
      </c>
      <c r="Q90" s="18">
        <v>-4.4674197022697442</v>
      </c>
      <c r="R90" s="18">
        <v>-3.2100090719563967</v>
      </c>
      <c r="S90" s="20">
        <v>114414.74258029774</v>
      </c>
      <c r="T90" s="19">
        <v>99346.776990928032</v>
      </c>
      <c r="U90" s="19">
        <v>4.2136083333333403</v>
      </c>
      <c r="V90" s="19">
        <v>7.3475067442944894E-2</v>
      </c>
      <c r="W90" s="19">
        <v>0.40528847201528406</v>
      </c>
      <c r="X90" s="19">
        <v>0.6072884720152838</v>
      </c>
      <c r="Y90" s="19">
        <v>2648.7607115279848</v>
      </c>
      <c r="Z90" s="19">
        <v>1.65</v>
      </c>
      <c r="AA90" s="20"/>
    </row>
    <row r="91" spans="1:27" x14ac:dyDescent="0.2">
      <c r="A91" s="22"/>
      <c r="B91" s="22">
        <v>44</v>
      </c>
      <c r="C91" s="13">
        <v>110</v>
      </c>
      <c r="D91" s="13">
        <v>41</v>
      </c>
      <c r="E91" s="13">
        <v>16</v>
      </c>
      <c r="F91" s="13">
        <v>80</v>
      </c>
      <c r="G91" s="13">
        <v>47</v>
      </c>
      <c r="H91" s="13">
        <v>21.99</v>
      </c>
      <c r="I91" s="18">
        <v>110.68777777777778</v>
      </c>
      <c r="J91" s="18">
        <v>80.789441666666661</v>
      </c>
      <c r="K91" s="18">
        <v>69</v>
      </c>
      <c r="L91" s="18">
        <v>18</v>
      </c>
      <c r="M91" s="18">
        <v>43.99</v>
      </c>
      <c r="N91" s="18">
        <v>69.312219444444437</v>
      </c>
      <c r="O91" s="18">
        <v>21.046103945026697</v>
      </c>
      <c r="P91" s="18">
        <v>21.321000000000002</v>
      </c>
      <c r="Q91" s="18">
        <v>7.4350694011143581</v>
      </c>
      <c r="R91" s="18">
        <v>19.689038429173763</v>
      </c>
      <c r="S91" s="20">
        <v>114426.64506844657</v>
      </c>
      <c r="T91" s="19">
        <v>99369.676038789636</v>
      </c>
      <c r="U91" s="19">
        <v>-9.2105583333333385</v>
      </c>
      <c r="V91" s="19">
        <v>-0.1600630921571205</v>
      </c>
      <c r="W91" s="19">
        <v>-3.4127051878819663</v>
      </c>
      <c r="X91" s="19">
        <v>-3.2107051878819663</v>
      </c>
      <c r="Y91" s="19">
        <v>2652.578705187882</v>
      </c>
      <c r="Z91" s="19">
        <v>1.65</v>
      </c>
      <c r="AA91" s="20"/>
    </row>
    <row r="92" spans="1:27" x14ac:dyDescent="0.2">
      <c r="A92" s="22"/>
      <c r="B92" s="22">
        <v>45</v>
      </c>
      <c r="C92" s="13">
        <v>207</v>
      </c>
      <c r="D92" s="13">
        <v>27</v>
      </c>
      <c r="E92" s="13">
        <v>5</v>
      </c>
      <c r="F92" s="13">
        <v>79</v>
      </c>
      <c r="G92" s="13">
        <v>1</v>
      </c>
      <c r="H92" s="13">
        <v>44.99</v>
      </c>
      <c r="I92" s="18">
        <v>207.45138888888889</v>
      </c>
      <c r="J92" s="18">
        <v>79.029163888888888</v>
      </c>
      <c r="K92" s="18">
        <v>130</v>
      </c>
      <c r="L92" s="18">
        <v>15</v>
      </c>
      <c r="M92" s="18">
        <v>34.19</v>
      </c>
      <c r="N92" s="18">
        <v>130.25949722222222</v>
      </c>
      <c r="O92" s="18">
        <v>10.950151597501044</v>
      </c>
      <c r="P92" s="18">
        <v>11.154</v>
      </c>
      <c r="Q92" s="18">
        <v>-7.0765407533252391</v>
      </c>
      <c r="R92" s="18">
        <v>8.3563383712474035</v>
      </c>
      <c r="S92" s="20">
        <v>114412.13345884155</v>
      </c>
      <c r="T92" s="19">
        <v>99358.343338028164</v>
      </c>
      <c r="U92" s="19">
        <v>-10.970836111111112</v>
      </c>
      <c r="V92" s="19">
        <v>-0.19030931666798703</v>
      </c>
      <c r="W92" s="19">
        <v>-2.1227101181147274</v>
      </c>
      <c r="X92" s="19">
        <v>-1.9207101181147275</v>
      </c>
      <c r="Y92" s="19">
        <v>2651.2887101181145</v>
      </c>
      <c r="Z92" s="19">
        <v>1.65</v>
      </c>
      <c r="AA92" s="20"/>
    </row>
    <row r="93" spans="1:27" x14ac:dyDescent="0.2">
      <c r="A93" s="22"/>
      <c r="B93" s="22">
        <v>46</v>
      </c>
      <c r="C93" s="13">
        <v>197</v>
      </c>
      <c r="D93" s="13">
        <v>44</v>
      </c>
      <c r="E93" s="13">
        <v>19</v>
      </c>
      <c r="F93" s="13">
        <v>81</v>
      </c>
      <c r="G93" s="13">
        <v>47</v>
      </c>
      <c r="H93" s="13">
        <v>0</v>
      </c>
      <c r="I93" s="18">
        <v>197.73861111111111</v>
      </c>
      <c r="J93" s="18">
        <v>81.783333333333331</v>
      </c>
      <c r="K93" s="18">
        <v>120</v>
      </c>
      <c r="L93" s="18">
        <v>32</v>
      </c>
      <c r="M93" s="18">
        <v>48.19</v>
      </c>
      <c r="N93" s="18">
        <v>120.54671944444445</v>
      </c>
      <c r="O93" s="18">
        <v>16.261341120308575</v>
      </c>
      <c r="P93" s="18">
        <v>16.43</v>
      </c>
      <c r="Q93" s="18">
        <v>-8.2646765903826882</v>
      </c>
      <c r="R93" s="18">
        <v>14.004511269138202</v>
      </c>
      <c r="S93" s="20">
        <v>114410.94532273067</v>
      </c>
      <c r="T93" s="19">
        <v>99363.991510868451</v>
      </c>
      <c r="U93" s="19">
        <v>-8.2166666666666686</v>
      </c>
      <c r="V93" s="19">
        <v>-0.14291684190189868</v>
      </c>
      <c r="W93" s="19">
        <v>-2.3481237124481953</v>
      </c>
      <c r="X93" s="19">
        <v>-2.1461237124481953</v>
      </c>
      <c r="Y93" s="19">
        <v>2651.5141237124481</v>
      </c>
      <c r="Z93" s="19">
        <v>1.65</v>
      </c>
      <c r="AA93" s="20"/>
    </row>
    <row r="94" spans="1:27" x14ac:dyDescent="0.2">
      <c r="A94" s="22"/>
      <c r="B94" s="22">
        <v>47</v>
      </c>
      <c r="C94" s="13">
        <v>192</v>
      </c>
      <c r="D94" s="13">
        <v>49</v>
      </c>
      <c r="E94" s="13">
        <v>53</v>
      </c>
      <c r="F94" s="13">
        <v>82</v>
      </c>
      <c r="G94" s="13">
        <v>18</v>
      </c>
      <c r="H94" s="13">
        <v>39</v>
      </c>
      <c r="I94" s="18">
        <v>192.83138888888888</v>
      </c>
      <c r="J94" s="18">
        <v>82.310833333333335</v>
      </c>
      <c r="K94" s="18">
        <v>115</v>
      </c>
      <c r="L94" s="18">
        <v>38</v>
      </c>
      <c r="M94" s="18">
        <v>22.19</v>
      </c>
      <c r="N94" s="18">
        <v>115.63949722222222</v>
      </c>
      <c r="O94" s="18">
        <v>21.95381164944725</v>
      </c>
      <c r="P94" s="18">
        <v>22.152999999999999</v>
      </c>
      <c r="Q94" s="18">
        <v>-9.4995752280048453</v>
      </c>
      <c r="R94" s="18">
        <v>19.792117532666445</v>
      </c>
      <c r="S94" s="20">
        <v>114409.71042381246</v>
      </c>
      <c r="T94" s="19">
        <v>99369.779117072103</v>
      </c>
      <c r="U94" s="19">
        <v>-7.6891666666666652</v>
      </c>
      <c r="V94" s="19">
        <v>-0.13379881056133056</v>
      </c>
      <c r="W94" s="19">
        <v>-2.9640450503651556</v>
      </c>
      <c r="X94" s="19">
        <v>-2.7620450503651557</v>
      </c>
      <c r="Y94" s="19">
        <v>2652.130045050365</v>
      </c>
      <c r="Z94" s="19">
        <v>1.65</v>
      </c>
      <c r="AA94" s="20"/>
    </row>
    <row r="95" spans="1:27" x14ac:dyDescent="0.2">
      <c r="A95" s="22"/>
      <c r="B95" s="22">
        <v>48</v>
      </c>
      <c r="C95" s="13">
        <v>189</v>
      </c>
      <c r="D95" s="13">
        <v>12</v>
      </c>
      <c r="E95" s="13">
        <v>53</v>
      </c>
      <c r="F95" s="13">
        <v>80</v>
      </c>
      <c r="G95" s="13">
        <v>58</v>
      </c>
      <c r="H95" s="13">
        <v>39.99</v>
      </c>
      <c r="I95" s="18">
        <v>189.21472222222221</v>
      </c>
      <c r="J95" s="18">
        <v>80.977775000000008</v>
      </c>
      <c r="K95" s="18">
        <v>112</v>
      </c>
      <c r="L95" s="18">
        <v>1</v>
      </c>
      <c r="M95" s="18">
        <v>22.19</v>
      </c>
      <c r="N95" s="18">
        <v>112.02283055555556</v>
      </c>
      <c r="O95" s="18">
        <v>27.709867378299649</v>
      </c>
      <c r="P95" s="18">
        <v>28.056999999999999</v>
      </c>
      <c r="Q95" s="18">
        <v>-10.390535703906094</v>
      </c>
      <c r="R95" s="18">
        <v>25.688003385020171</v>
      </c>
      <c r="S95" s="20">
        <v>114408.81946305071</v>
      </c>
      <c r="T95" s="19">
        <v>99375.675002881268</v>
      </c>
      <c r="U95" s="19">
        <v>-9.0222249999999917</v>
      </c>
      <c r="V95" s="19">
        <v>-0.15681757700222801</v>
      </c>
      <c r="W95" s="19">
        <v>-4.399830757951511</v>
      </c>
      <c r="X95" s="19">
        <v>-4.1978307579515111</v>
      </c>
      <c r="Y95" s="19">
        <v>2653.5658307579515</v>
      </c>
      <c r="Z95" s="19">
        <v>1.65</v>
      </c>
      <c r="AA95" s="20"/>
    </row>
    <row r="96" spans="1:27" x14ac:dyDescent="0.2">
      <c r="A96" s="22"/>
      <c r="B96" s="22">
        <v>49</v>
      </c>
      <c r="C96" s="13">
        <v>176</v>
      </c>
      <c r="D96" s="13">
        <v>53</v>
      </c>
      <c r="E96" s="13">
        <v>38</v>
      </c>
      <c r="F96" s="13">
        <v>79</v>
      </c>
      <c r="G96" s="13">
        <v>49</v>
      </c>
      <c r="H96" s="13">
        <v>32.99</v>
      </c>
      <c r="I96" s="18">
        <v>176.89388888888888</v>
      </c>
      <c r="J96" s="18">
        <v>79.825830555555555</v>
      </c>
      <c r="K96" s="18">
        <v>99</v>
      </c>
      <c r="L96" s="18">
        <v>42</v>
      </c>
      <c r="M96" s="18">
        <v>7.19</v>
      </c>
      <c r="N96" s="18">
        <v>99.701997222222218</v>
      </c>
      <c r="O96" s="18">
        <v>23.334215753637736</v>
      </c>
      <c r="P96" s="18">
        <v>23.707000000000001</v>
      </c>
      <c r="Q96" s="18">
        <v>-3.9323692904839964</v>
      </c>
      <c r="R96" s="18">
        <v>23.000480355865914</v>
      </c>
      <c r="S96" s="20">
        <v>114415.27762959442</v>
      </c>
      <c r="T96" s="19">
        <v>99372.987480165219</v>
      </c>
      <c r="U96" s="19">
        <v>-10.174169444444445</v>
      </c>
      <c r="V96" s="19">
        <v>-0.17664101916293437</v>
      </c>
      <c r="W96" s="19">
        <v>-4.1876286412956851</v>
      </c>
      <c r="X96" s="19">
        <v>-3.9856286412956852</v>
      </c>
      <c r="Y96" s="19">
        <v>2653.3536286412955</v>
      </c>
      <c r="Z96" s="19">
        <v>1.65</v>
      </c>
      <c r="AA96" s="20"/>
    </row>
    <row r="97" spans="1:27" x14ac:dyDescent="0.2">
      <c r="A97" s="22"/>
      <c r="B97" s="22">
        <v>50</v>
      </c>
      <c r="C97" s="13">
        <v>176</v>
      </c>
      <c r="D97" s="13">
        <v>31</v>
      </c>
      <c r="E97" s="13">
        <v>37</v>
      </c>
      <c r="F97" s="13">
        <v>80</v>
      </c>
      <c r="G97" s="13">
        <v>9</v>
      </c>
      <c r="H97" s="13">
        <v>20</v>
      </c>
      <c r="I97" s="18">
        <v>176.52694444444447</v>
      </c>
      <c r="J97" s="18">
        <v>80.155555555555566</v>
      </c>
      <c r="K97" s="18">
        <v>99</v>
      </c>
      <c r="L97" s="18">
        <v>20</v>
      </c>
      <c r="M97" s="18">
        <v>6.19</v>
      </c>
      <c r="N97" s="18">
        <v>99.335052777777776</v>
      </c>
      <c r="O97" s="18">
        <v>29.416387423891379</v>
      </c>
      <c r="P97" s="18">
        <v>29.856000000000002</v>
      </c>
      <c r="Q97" s="18">
        <v>-4.7715597136204408</v>
      </c>
      <c r="R97" s="18">
        <v>29.026816342338154</v>
      </c>
      <c r="S97" s="20">
        <v>114414.43843887912</v>
      </c>
      <c r="T97" s="19">
        <v>99379.013816110994</v>
      </c>
      <c r="U97" s="19">
        <v>-9.8444444444444343</v>
      </c>
      <c r="V97" s="19">
        <v>-0.17097383064976143</v>
      </c>
      <c r="W97" s="19">
        <v>-5.1045946878792776</v>
      </c>
      <c r="X97" s="19">
        <v>-4.9025946878792777</v>
      </c>
      <c r="Y97" s="19">
        <v>2654.2705946878791</v>
      </c>
      <c r="Z97" s="19">
        <v>1.65</v>
      </c>
      <c r="AA97" s="20"/>
    </row>
    <row r="98" spans="1:27" x14ac:dyDescent="0.2">
      <c r="A98" s="22"/>
      <c r="B98" s="22">
        <v>51</v>
      </c>
      <c r="C98" s="13">
        <v>177</v>
      </c>
      <c r="D98" s="13">
        <v>7</v>
      </c>
      <c r="E98" s="13">
        <v>32</v>
      </c>
      <c r="F98" s="13">
        <v>79</v>
      </c>
      <c r="G98" s="13">
        <v>38</v>
      </c>
      <c r="H98" s="13">
        <v>4.99</v>
      </c>
      <c r="I98" s="18">
        <v>177.12555555555556</v>
      </c>
      <c r="J98" s="18">
        <v>79.634719444444457</v>
      </c>
      <c r="K98" s="18">
        <v>99</v>
      </c>
      <c r="L98" s="18">
        <v>56</v>
      </c>
      <c r="M98" s="18">
        <v>1.19</v>
      </c>
      <c r="N98" s="18">
        <v>99.933663888888887</v>
      </c>
      <c r="O98" s="18">
        <v>35.788270786603874</v>
      </c>
      <c r="P98" s="18">
        <v>36.381999999999998</v>
      </c>
      <c r="Q98" s="18">
        <v>-6.1737582684332653</v>
      </c>
      <c r="R98" s="18">
        <v>35.251738038545511</v>
      </c>
      <c r="S98" s="20">
        <v>114413.03624002253</v>
      </c>
      <c r="T98" s="19">
        <v>99385.23873773923</v>
      </c>
      <c r="U98" s="19">
        <v>-10.365280555555543</v>
      </c>
      <c r="V98" s="19">
        <v>-0.17992309869704626</v>
      </c>
      <c r="W98" s="19">
        <v>-6.5459621767959364</v>
      </c>
      <c r="X98" s="19">
        <v>-6.3439621767959373</v>
      </c>
      <c r="Y98" s="19">
        <v>2655.7119621767961</v>
      </c>
      <c r="Z98" s="19">
        <v>1.65</v>
      </c>
      <c r="AA98" s="20"/>
    </row>
    <row r="99" spans="1:27" x14ac:dyDescent="0.2">
      <c r="A99" s="22"/>
      <c r="B99" s="22">
        <v>52</v>
      </c>
      <c r="C99" s="13">
        <v>176</v>
      </c>
      <c r="D99" s="13">
        <v>48</v>
      </c>
      <c r="E99" s="13">
        <v>9</v>
      </c>
      <c r="F99" s="13">
        <v>79</v>
      </c>
      <c r="G99" s="13">
        <v>17</v>
      </c>
      <c r="H99" s="13">
        <v>57</v>
      </c>
      <c r="I99" s="18">
        <v>176.80250000000001</v>
      </c>
      <c r="J99" s="18">
        <v>79.299166666666665</v>
      </c>
      <c r="K99" s="18">
        <v>99</v>
      </c>
      <c r="L99" s="18">
        <v>36</v>
      </c>
      <c r="M99" s="18">
        <v>38.19</v>
      </c>
      <c r="N99" s="18">
        <v>99.610608333333332</v>
      </c>
      <c r="O99" s="18">
        <v>41.662668071596805</v>
      </c>
      <c r="P99" s="18">
        <v>42.4</v>
      </c>
      <c r="Q99" s="18">
        <v>-6.9556366528010907</v>
      </c>
      <c r="R99" s="18">
        <v>41.077938477950205</v>
      </c>
      <c r="S99" s="20">
        <v>114412.25436135569</v>
      </c>
      <c r="T99" s="19">
        <v>99391.064938140727</v>
      </c>
      <c r="U99" s="19">
        <v>-10.700833333333335</v>
      </c>
      <c r="V99" s="19">
        <v>-0.1856809068897487</v>
      </c>
      <c r="W99" s="19">
        <v>-7.872870452125345</v>
      </c>
      <c r="X99" s="19">
        <v>-7.6708704521253459</v>
      </c>
      <c r="Y99" s="19">
        <v>2657.0388704521251</v>
      </c>
      <c r="Z99" s="19">
        <v>1.65</v>
      </c>
      <c r="AA99" s="20"/>
    </row>
    <row r="100" spans="1:27" x14ac:dyDescent="0.2">
      <c r="A100" s="22"/>
      <c r="B100" s="22">
        <v>53</v>
      </c>
      <c r="C100" s="13">
        <v>190</v>
      </c>
      <c r="D100" s="13">
        <v>8</v>
      </c>
      <c r="E100" s="13">
        <v>7</v>
      </c>
      <c r="F100" s="13">
        <v>81</v>
      </c>
      <c r="G100" s="13">
        <v>43</v>
      </c>
      <c r="H100" s="13">
        <v>48.99</v>
      </c>
      <c r="I100" s="18">
        <v>190.13527777777776</v>
      </c>
      <c r="J100" s="18">
        <v>81.730275000000006</v>
      </c>
      <c r="K100" s="18">
        <v>112</v>
      </c>
      <c r="L100" s="18">
        <v>56</v>
      </c>
      <c r="M100" s="18">
        <v>36.19</v>
      </c>
      <c r="N100" s="18">
        <v>112.94338611111111</v>
      </c>
      <c r="O100" s="18">
        <v>21.477330805908053</v>
      </c>
      <c r="P100" s="18">
        <v>21.702999999999999</v>
      </c>
      <c r="Q100" s="18">
        <v>-8.3723229093057263</v>
      </c>
      <c r="R100" s="18">
        <v>19.778269581758703</v>
      </c>
      <c r="S100" s="20">
        <v>114410.83767613182</v>
      </c>
      <c r="T100" s="19">
        <v>99369.765269175856</v>
      </c>
      <c r="U100" s="19">
        <v>-8.269724999999994</v>
      </c>
      <c r="V100" s="19">
        <v>-0.14383331699840621</v>
      </c>
      <c r="W100" s="19">
        <v>-3.1216144788164097</v>
      </c>
      <c r="X100" s="19">
        <v>-2.9196144788164098</v>
      </c>
      <c r="Y100" s="19">
        <v>2652.2876144788165</v>
      </c>
      <c r="Z100" s="19">
        <v>1.65</v>
      </c>
      <c r="AA100" s="20"/>
    </row>
    <row r="101" spans="1:27" x14ac:dyDescent="0.2">
      <c r="A101" s="22"/>
      <c r="B101" s="22">
        <v>54</v>
      </c>
      <c r="C101" s="13">
        <v>187</v>
      </c>
      <c r="D101" s="13">
        <v>15</v>
      </c>
      <c r="E101" s="13">
        <v>44</v>
      </c>
      <c r="F101" s="13">
        <v>81</v>
      </c>
      <c r="G101" s="13">
        <v>10</v>
      </c>
      <c r="H101" s="13">
        <v>39</v>
      </c>
      <c r="I101" s="18">
        <v>187.26222222222222</v>
      </c>
      <c r="J101" s="18">
        <v>81.177500000000009</v>
      </c>
      <c r="K101" s="18">
        <v>110</v>
      </c>
      <c r="L101" s="18">
        <v>4</v>
      </c>
      <c r="M101" s="18">
        <v>13.19</v>
      </c>
      <c r="N101" s="18">
        <v>110.07033055555556</v>
      </c>
      <c r="O101" s="18">
        <v>33.578944550640777</v>
      </c>
      <c r="P101" s="18">
        <v>33.981000000000002</v>
      </c>
      <c r="Q101" s="18">
        <v>-11.523399153877079</v>
      </c>
      <c r="R101" s="18">
        <v>31.539765203238797</v>
      </c>
      <c r="S101" s="20">
        <v>114407.68659931704</v>
      </c>
      <c r="T101" s="19">
        <v>99381.526764644557</v>
      </c>
      <c r="U101" s="19">
        <v>-8.8224999999999909</v>
      </c>
      <c r="V101" s="19">
        <v>-0.15337390085579694</v>
      </c>
      <c r="W101" s="19">
        <v>-5.2117985249808365</v>
      </c>
      <c r="X101" s="19">
        <v>-5.0097985249808366</v>
      </c>
      <c r="Y101" s="19">
        <v>2654.3777985249808</v>
      </c>
      <c r="Z101" s="19">
        <v>1.65</v>
      </c>
      <c r="AA101" s="20"/>
    </row>
    <row r="102" spans="1:27" x14ac:dyDescent="0.2">
      <c r="A102" s="22"/>
      <c r="B102" s="22">
        <v>55</v>
      </c>
      <c r="C102" s="13">
        <v>186</v>
      </c>
      <c r="D102" s="13">
        <v>39</v>
      </c>
      <c r="E102" s="13">
        <v>32</v>
      </c>
      <c r="F102" s="13">
        <v>80</v>
      </c>
      <c r="G102" s="13">
        <v>46</v>
      </c>
      <c r="H102" s="13">
        <v>27.99</v>
      </c>
      <c r="I102" s="18">
        <v>186.6588888888889</v>
      </c>
      <c r="J102" s="18">
        <v>80.774441666666661</v>
      </c>
      <c r="K102" s="18">
        <v>109</v>
      </c>
      <c r="L102" s="18">
        <v>28</v>
      </c>
      <c r="M102" s="18">
        <v>1.19</v>
      </c>
      <c r="N102" s="18">
        <v>109.46699722222222</v>
      </c>
      <c r="O102" s="18">
        <v>39.015712535601047</v>
      </c>
      <c r="P102" s="18">
        <v>39.527000000000001</v>
      </c>
      <c r="Q102" s="18">
        <v>-13.002526010766843</v>
      </c>
      <c r="R102" s="18">
        <v>36.785325090312689</v>
      </c>
      <c r="S102" s="20">
        <v>114406.20747220583</v>
      </c>
      <c r="T102" s="19">
        <v>99386.772324459933</v>
      </c>
      <c r="U102" s="19">
        <v>-9.2255583333333391</v>
      </c>
      <c r="V102" s="19">
        <v>-0.16032151062110192</v>
      </c>
      <c r="W102" s="19">
        <v>-6.3370283503202955</v>
      </c>
      <c r="X102" s="19">
        <v>-6.1350283503202956</v>
      </c>
      <c r="Y102" s="19">
        <v>2655.5030283503202</v>
      </c>
      <c r="Z102" s="19">
        <v>1.65</v>
      </c>
      <c r="AA102" s="20"/>
    </row>
    <row r="103" spans="1:27" x14ac:dyDescent="0.2">
      <c r="A103" s="22"/>
      <c r="B103" s="22">
        <v>56</v>
      </c>
      <c r="C103" s="13">
        <v>185</v>
      </c>
      <c r="D103" s="13">
        <v>46</v>
      </c>
      <c r="E103" s="13">
        <v>44</v>
      </c>
      <c r="F103" s="13">
        <v>80</v>
      </c>
      <c r="G103" s="13">
        <v>18</v>
      </c>
      <c r="H103" s="13">
        <v>12</v>
      </c>
      <c r="I103" s="18">
        <v>185.7788888888889</v>
      </c>
      <c r="J103" s="18">
        <v>80.303333333333327</v>
      </c>
      <c r="K103" s="18">
        <v>108</v>
      </c>
      <c r="L103" s="18">
        <v>35</v>
      </c>
      <c r="M103" s="18">
        <v>13.19</v>
      </c>
      <c r="N103" s="18">
        <v>108.58699722222222</v>
      </c>
      <c r="O103" s="18">
        <v>45.446310301154469</v>
      </c>
      <c r="P103" s="18">
        <v>46.104999999999997</v>
      </c>
      <c r="Q103" s="18">
        <v>-14.485748424616245</v>
      </c>
      <c r="R103" s="18">
        <v>43.075865778502319</v>
      </c>
      <c r="S103" s="20">
        <v>114404.72424948702</v>
      </c>
      <c r="T103" s="19">
        <v>99393.062865076208</v>
      </c>
      <c r="U103" s="19">
        <v>-9.6966666666666725</v>
      </c>
      <c r="V103" s="19">
        <v>-0.1684320333766175</v>
      </c>
      <c r="W103" s="19">
        <v>-7.7655588988289495</v>
      </c>
      <c r="X103" s="19">
        <v>-7.5635588988289495</v>
      </c>
      <c r="Y103" s="19">
        <v>2656.9315588988288</v>
      </c>
      <c r="Z103" s="19">
        <v>1.65</v>
      </c>
      <c r="AA103" s="20"/>
    </row>
    <row r="104" spans="1:27" x14ac:dyDescent="0.2">
      <c r="A104" s="22"/>
      <c r="B104" s="22">
        <v>57</v>
      </c>
      <c r="C104" s="13">
        <v>184</v>
      </c>
      <c r="D104" s="13">
        <v>55</v>
      </c>
      <c r="E104" s="13">
        <v>15</v>
      </c>
      <c r="F104" s="13">
        <v>79</v>
      </c>
      <c r="G104" s="13">
        <v>35</v>
      </c>
      <c r="H104" s="13">
        <v>2</v>
      </c>
      <c r="I104" s="18">
        <v>184.92083333333332</v>
      </c>
      <c r="J104" s="18">
        <v>79.583888888888879</v>
      </c>
      <c r="K104" s="18">
        <v>107</v>
      </c>
      <c r="L104" s="18">
        <v>43</v>
      </c>
      <c r="M104" s="18">
        <v>44.19</v>
      </c>
      <c r="N104" s="18">
        <v>107.72894166666667</v>
      </c>
      <c r="O104" s="18">
        <v>51.396823246090733</v>
      </c>
      <c r="P104" s="18">
        <v>52.258000000000003</v>
      </c>
      <c r="Q104" s="18">
        <v>-15.651064441225751</v>
      </c>
      <c r="R104" s="18">
        <v>48.955874230234024</v>
      </c>
      <c r="S104" s="20">
        <v>114403.55893318533</v>
      </c>
      <c r="T104" s="19">
        <v>99398.942873471446</v>
      </c>
      <c r="U104" s="19">
        <v>-10.416111111111121</v>
      </c>
      <c r="V104" s="19">
        <v>-0.18079571047532159</v>
      </c>
      <c r="W104" s="19">
        <v>-9.4480222380193553</v>
      </c>
      <c r="X104" s="19">
        <v>-9.2460222380193553</v>
      </c>
      <c r="Y104" s="19">
        <v>2658.6140222380195</v>
      </c>
      <c r="Z104" s="19">
        <v>1.65</v>
      </c>
      <c r="AA104" s="20"/>
    </row>
    <row r="105" spans="1:27" x14ac:dyDescent="0.2">
      <c r="A105" s="22"/>
      <c r="B105" s="22">
        <v>58</v>
      </c>
      <c r="C105" s="13">
        <v>184</v>
      </c>
      <c r="D105" s="13">
        <v>11</v>
      </c>
      <c r="E105" s="13">
        <v>57</v>
      </c>
      <c r="F105" s="13">
        <v>79</v>
      </c>
      <c r="G105" s="13">
        <v>49</v>
      </c>
      <c r="H105" s="13">
        <v>52</v>
      </c>
      <c r="I105" s="18">
        <v>184.19916666666668</v>
      </c>
      <c r="J105" s="18">
        <v>79.831111111111113</v>
      </c>
      <c r="K105" s="18">
        <v>107</v>
      </c>
      <c r="L105" s="18">
        <v>0</v>
      </c>
      <c r="M105" s="18">
        <v>26.19</v>
      </c>
      <c r="N105" s="18">
        <v>107.00727500000001</v>
      </c>
      <c r="O105" s="18">
        <v>57.279866438377084</v>
      </c>
      <c r="P105" s="18">
        <v>58.194000000000003</v>
      </c>
      <c r="Q105" s="18">
        <v>-16.753967246722976</v>
      </c>
      <c r="R105" s="18">
        <v>54.774881840986673</v>
      </c>
      <c r="S105" s="20">
        <v>114402.45603009772</v>
      </c>
      <c r="T105" s="19">
        <v>99404.761881028724</v>
      </c>
      <c r="U105" s="19">
        <v>-10.168888888888887</v>
      </c>
      <c r="V105" s="19">
        <v>-0.17655030456494264</v>
      </c>
      <c r="W105" s="19">
        <v>-10.274168423852272</v>
      </c>
      <c r="X105" s="19">
        <v>-10.072168423852272</v>
      </c>
      <c r="Y105" s="19">
        <v>2659.4401684238524</v>
      </c>
      <c r="Z105" s="19">
        <v>1.65</v>
      </c>
      <c r="AA105" s="20"/>
    </row>
    <row r="106" spans="1:27" x14ac:dyDescent="0.2">
      <c r="A106" s="22"/>
      <c r="B106" s="22">
        <v>59</v>
      </c>
      <c r="C106" s="13">
        <v>178</v>
      </c>
      <c r="D106" s="13">
        <v>4</v>
      </c>
      <c r="E106" s="13">
        <v>41</v>
      </c>
      <c r="F106" s="13">
        <v>78</v>
      </c>
      <c r="G106" s="13">
        <v>38</v>
      </c>
      <c r="H106" s="13">
        <v>14</v>
      </c>
      <c r="I106" s="18">
        <v>178.07805555555555</v>
      </c>
      <c r="J106" s="18">
        <v>78.637222222222235</v>
      </c>
      <c r="K106" s="18">
        <v>100</v>
      </c>
      <c r="L106" s="18">
        <v>53</v>
      </c>
      <c r="M106" s="18">
        <v>10.19</v>
      </c>
      <c r="N106" s="18">
        <v>100.88616388888889</v>
      </c>
      <c r="O106" s="18">
        <v>66.929904594629775</v>
      </c>
      <c r="P106" s="18">
        <v>68.268000000000001</v>
      </c>
      <c r="Q106" s="18">
        <v>-12.640268569597199</v>
      </c>
      <c r="R106" s="18">
        <v>65.725457317044942</v>
      </c>
      <c r="S106" s="20">
        <v>114406.56972824395</v>
      </c>
      <c r="T106" s="19">
        <v>99415.712456704219</v>
      </c>
      <c r="U106" s="19">
        <v>-11.362777777777765</v>
      </c>
      <c r="V106" s="19">
        <v>-0.19702046521900568</v>
      </c>
      <c r="W106" s="19">
        <v>-13.450193119571081</v>
      </c>
      <c r="X106" s="19">
        <v>-13.248193119571081</v>
      </c>
      <c r="Y106" s="19">
        <v>2662.6161931195711</v>
      </c>
      <c r="Z106" s="19">
        <v>1.65</v>
      </c>
      <c r="AA106" s="20"/>
    </row>
    <row r="107" spans="1:27" x14ac:dyDescent="0.2">
      <c r="A107" s="22"/>
      <c r="B107" s="22">
        <v>60</v>
      </c>
      <c r="C107" s="13">
        <v>183</v>
      </c>
      <c r="D107" s="13">
        <v>29</v>
      </c>
      <c r="E107" s="13">
        <v>35</v>
      </c>
      <c r="F107" s="13">
        <v>78</v>
      </c>
      <c r="G107" s="13">
        <v>59</v>
      </c>
      <c r="H107" s="13">
        <v>52.99</v>
      </c>
      <c r="I107" s="18">
        <v>183.49305555555554</v>
      </c>
      <c r="J107" s="18">
        <v>78.998052777777772</v>
      </c>
      <c r="K107" s="18">
        <v>106</v>
      </c>
      <c r="L107" s="18">
        <v>18</v>
      </c>
      <c r="M107" s="18">
        <v>4.1900000000000004</v>
      </c>
      <c r="N107" s="18">
        <v>106.30116388888889</v>
      </c>
      <c r="O107" s="18">
        <v>63.115266624056972</v>
      </c>
      <c r="P107" s="18">
        <v>64.296999999999997</v>
      </c>
      <c r="Q107" s="18">
        <v>-17.715584732739458</v>
      </c>
      <c r="R107" s="18">
        <v>60.578007053739633</v>
      </c>
      <c r="S107" s="20">
        <v>114401.49441233036</v>
      </c>
      <c r="T107" s="19">
        <v>99410.565006194855</v>
      </c>
      <c r="U107" s="19">
        <v>-11.001947222222228</v>
      </c>
      <c r="V107" s="19">
        <v>-0.19084235629715407</v>
      </c>
      <c r="W107" s="19">
        <v>-12.270590982838115</v>
      </c>
      <c r="X107" s="19">
        <v>-12.068590982838115</v>
      </c>
      <c r="Y107" s="19">
        <v>2661.436590982838</v>
      </c>
      <c r="Z107" s="19">
        <v>1.65</v>
      </c>
      <c r="AA107" s="20"/>
    </row>
    <row r="108" spans="1:27" x14ac:dyDescent="0.2">
      <c r="A108" s="22"/>
      <c r="B108" s="22">
        <v>61</v>
      </c>
      <c r="C108" s="13">
        <v>183</v>
      </c>
      <c r="D108" s="13">
        <v>12</v>
      </c>
      <c r="E108" s="13">
        <v>25</v>
      </c>
      <c r="F108" s="13">
        <v>78</v>
      </c>
      <c r="G108" s="13">
        <v>51</v>
      </c>
      <c r="H108" s="13">
        <v>8</v>
      </c>
      <c r="I108" s="18">
        <v>183.20694444444445</v>
      </c>
      <c r="J108" s="18">
        <v>78.85222222222221</v>
      </c>
      <c r="K108" s="18">
        <v>106</v>
      </c>
      <c r="L108" s="18">
        <v>0</v>
      </c>
      <c r="M108" s="18">
        <v>54.19</v>
      </c>
      <c r="N108" s="18">
        <v>106.01505277777778</v>
      </c>
      <c r="O108" s="18">
        <v>68.989262433050612</v>
      </c>
      <c r="P108" s="18">
        <v>70.316000000000003</v>
      </c>
      <c r="Q108" s="18">
        <v>-19.033439988473933</v>
      </c>
      <c r="R108" s="18">
        <v>66.311737220958776</v>
      </c>
      <c r="S108" s="20">
        <v>114400.17655679665</v>
      </c>
      <c r="T108" s="19">
        <v>99416.29873629818</v>
      </c>
      <c r="U108" s="19">
        <v>-11.14777777777779</v>
      </c>
      <c r="V108" s="19">
        <v>-0.19334017936243844</v>
      </c>
      <c r="W108" s="19">
        <v>-13.594908052049222</v>
      </c>
      <c r="X108" s="19">
        <v>-13.392908052049222</v>
      </c>
      <c r="Y108" s="19">
        <v>2662.7609080520492</v>
      </c>
      <c r="Z108" s="19">
        <v>1.65</v>
      </c>
      <c r="AA108" s="20"/>
    </row>
    <row r="109" spans="1:27" x14ac:dyDescent="0.2">
      <c r="A109" s="22"/>
      <c r="B109" s="22">
        <v>62</v>
      </c>
      <c r="C109" s="13">
        <v>178</v>
      </c>
      <c r="D109" s="13">
        <v>9</v>
      </c>
      <c r="E109" s="13">
        <v>51</v>
      </c>
      <c r="F109" s="13">
        <v>78</v>
      </c>
      <c r="G109" s="13">
        <v>2</v>
      </c>
      <c r="H109" s="13">
        <v>39</v>
      </c>
      <c r="I109" s="18">
        <v>178.16416666666666</v>
      </c>
      <c r="J109" s="18">
        <v>78.044166666666669</v>
      </c>
      <c r="K109" s="18">
        <v>100</v>
      </c>
      <c r="L109" s="18">
        <v>58</v>
      </c>
      <c r="M109" s="18">
        <v>20.190000000000001</v>
      </c>
      <c r="N109" s="18">
        <v>100.972275</v>
      </c>
      <c r="O109" s="18">
        <v>73.962009633664849</v>
      </c>
      <c r="P109" s="18">
        <v>75.602000000000004</v>
      </c>
      <c r="Q109" s="18">
        <v>-14.077482995945957</v>
      </c>
      <c r="R109" s="18">
        <v>72.609939688373146</v>
      </c>
      <c r="S109" s="20">
        <v>114405.13251348383</v>
      </c>
      <c r="T109" s="19">
        <v>99422.596939005874</v>
      </c>
      <c r="U109" s="19">
        <v>-11.955833333333331</v>
      </c>
      <c r="V109" s="19">
        <v>-0.20715762037128221</v>
      </c>
      <c r="W109" s="19">
        <v>-15.661530415309679</v>
      </c>
      <c r="X109" s="19">
        <v>-15.459530415309679</v>
      </c>
      <c r="Y109" s="19">
        <v>2664.8275304153094</v>
      </c>
      <c r="Z109" s="19">
        <v>1.65</v>
      </c>
      <c r="AA109" s="20"/>
    </row>
    <row r="110" spans="1:27" x14ac:dyDescent="0.2">
      <c r="A110" s="22"/>
      <c r="B110" s="22">
        <v>63</v>
      </c>
      <c r="C110" s="13">
        <v>178</v>
      </c>
      <c r="D110" s="13">
        <v>17</v>
      </c>
      <c r="E110" s="13">
        <v>56</v>
      </c>
      <c r="F110" s="13">
        <v>77</v>
      </c>
      <c r="G110" s="13">
        <v>47</v>
      </c>
      <c r="H110" s="13">
        <v>51</v>
      </c>
      <c r="I110" s="18">
        <v>178.29888888888888</v>
      </c>
      <c r="J110" s="18">
        <v>77.797499999999999</v>
      </c>
      <c r="K110" s="18">
        <v>101</v>
      </c>
      <c r="L110" s="18">
        <v>6</v>
      </c>
      <c r="M110" s="18">
        <v>25.19</v>
      </c>
      <c r="N110" s="18">
        <v>101.10699722222222</v>
      </c>
      <c r="O110" s="18">
        <v>80.465981726157921</v>
      </c>
      <c r="P110" s="18">
        <v>82.325999999999993</v>
      </c>
      <c r="Q110" s="18">
        <v>-15.501111963311191</v>
      </c>
      <c r="R110" s="18">
        <v>78.958785091054125</v>
      </c>
      <c r="S110" s="20">
        <v>114403.70888420867</v>
      </c>
      <c r="T110" s="19">
        <v>99428.945784339536</v>
      </c>
      <c r="U110" s="19">
        <v>-12.202500000000001</v>
      </c>
      <c r="V110" s="19">
        <v>-0.21136744406800037</v>
      </c>
      <c r="W110" s="19">
        <v>-17.401036200342197</v>
      </c>
      <c r="X110" s="19">
        <v>-17.199036200342196</v>
      </c>
      <c r="Y110" s="19">
        <v>2666.567036200342</v>
      </c>
      <c r="Z110" s="19">
        <v>1.65</v>
      </c>
      <c r="AA110" s="20"/>
    </row>
    <row r="111" spans="1:27" x14ac:dyDescent="0.2">
      <c r="A111" s="22"/>
      <c r="B111" s="22">
        <v>64</v>
      </c>
      <c r="C111" s="13">
        <v>182</v>
      </c>
      <c r="D111" s="13">
        <v>53</v>
      </c>
      <c r="E111" s="13">
        <v>42</v>
      </c>
      <c r="F111" s="13">
        <v>78</v>
      </c>
      <c r="G111" s="13">
        <v>34</v>
      </c>
      <c r="H111" s="13">
        <v>40</v>
      </c>
      <c r="I111" s="18">
        <v>182.89499999999998</v>
      </c>
      <c r="J111" s="18">
        <v>78.577777777777769</v>
      </c>
      <c r="K111" s="18">
        <v>105</v>
      </c>
      <c r="L111" s="18">
        <v>42</v>
      </c>
      <c r="M111" s="18">
        <v>11.19</v>
      </c>
      <c r="N111" s="18">
        <v>105.70310833333333</v>
      </c>
      <c r="O111" s="18">
        <v>74.843726607734794</v>
      </c>
      <c r="P111" s="18">
        <v>76.355999999999995</v>
      </c>
      <c r="Q111" s="18">
        <v>-20.256654606147745</v>
      </c>
      <c r="R111" s="18">
        <v>72.050339046395763</v>
      </c>
      <c r="S111" s="20">
        <v>114398.95334190076</v>
      </c>
      <c r="T111" s="19">
        <v>99422.037338064314</v>
      </c>
      <c r="U111" s="19">
        <v>-11.422222222222231</v>
      </c>
      <c r="V111" s="19">
        <v>-0.1980375246042832</v>
      </c>
      <c r="W111" s="19">
        <v>-15.121353228684647</v>
      </c>
      <c r="X111" s="19">
        <v>-14.919353228684647</v>
      </c>
      <c r="Y111" s="19">
        <v>2664.2873532286844</v>
      </c>
      <c r="Z111" s="19">
        <v>1.65</v>
      </c>
      <c r="AA111" s="20"/>
    </row>
    <row r="112" spans="1:27" x14ac:dyDescent="0.2">
      <c r="A112" s="22"/>
      <c r="B112" s="22">
        <v>65</v>
      </c>
      <c r="C112" s="13">
        <v>178</v>
      </c>
      <c r="D112" s="13">
        <v>14</v>
      </c>
      <c r="E112" s="13">
        <v>2</v>
      </c>
      <c r="F112" s="13">
        <v>77</v>
      </c>
      <c r="G112" s="13">
        <v>43</v>
      </c>
      <c r="H112" s="13">
        <v>2.99</v>
      </c>
      <c r="I112" s="18">
        <v>178.23388888888888</v>
      </c>
      <c r="J112" s="18">
        <v>77.717497222222221</v>
      </c>
      <c r="K112" s="18">
        <v>101</v>
      </c>
      <c r="L112" s="18">
        <v>2</v>
      </c>
      <c r="M112" s="18">
        <v>31.19</v>
      </c>
      <c r="N112" s="18">
        <v>101.04199722222222</v>
      </c>
      <c r="O112" s="18">
        <v>86.985316524433671</v>
      </c>
      <c r="P112" s="18">
        <v>89.022999999999996</v>
      </c>
      <c r="Q112" s="18">
        <v>-16.660164305516037</v>
      </c>
      <c r="R112" s="18">
        <v>85.374962466575198</v>
      </c>
      <c r="S112" s="20">
        <v>114402.5498315554</v>
      </c>
      <c r="T112" s="19">
        <v>99435.361961658855</v>
      </c>
      <c r="U112" s="19">
        <v>-12.282502777777779</v>
      </c>
      <c r="V112" s="19">
        <v>-0.21273200212579105</v>
      </c>
      <c r="W112" s="19">
        <v>-18.938041025244296</v>
      </c>
      <c r="X112" s="19">
        <v>-18.736041025244297</v>
      </c>
      <c r="Y112" s="19">
        <v>2668.1040410252444</v>
      </c>
      <c r="Z112" s="19">
        <v>1.65</v>
      </c>
      <c r="AA112" s="20"/>
    </row>
    <row r="113" spans="1:27" x14ac:dyDescent="0.2">
      <c r="A113" s="22"/>
      <c r="B113" s="22">
        <v>66</v>
      </c>
      <c r="C113" s="13">
        <v>182</v>
      </c>
      <c r="D113" s="13">
        <v>39</v>
      </c>
      <c r="E113" s="13">
        <v>40</v>
      </c>
      <c r="F113" s="13">
        <v>78</v>
      </c>
      <c r="G113" s="13">
        <v>26</v>
      </c>
      <c r="H113" s="13">
        <v>25.99</v>
      </c>
      <c r="I113" s="18">
        <v>182.66111111111113</v>
      </c>
      <c r="J113" s="18">
        <v>78.440552777777782</v>
      </c>
      <c r="K113" s="18">
        <v>105</v>
      </c>
      <c r="L113" s="18">
        <v>28</v>
      </c>
      <c r="M113" s="18">
        <v>9.19</v>
      </c>
      <c r="N113" s="18">
        <v>105.46921944444445</v>
      </c>
      <c r="O113" s="18">
        <v>80.744383697694516</v>
      </c>
      <c r="P113" s="18">
        <v>82.415999999999997</v>
      </c>
      <c r="Q113" s="18">
        <v>-21.536194828431523</v>
      </c>
      <c r="R113" s="18">
        <v>77.819328004245548</v>
      </c>
      <c r="S113" s="20">
        <v>114397.67380139879</v>
      </c>
      <c r="T113" s="19">
        <v>99427.806326960141</v>
      </c>
      <c r="U113" s="19">
        <v>-11.559447222222218</v>
      </c>
      <c r="V113" s="19">
        <v>-0.20038454756511173</v>
      </c>
      <c r="W113" s="19">
        <v>-16.514892872126246</v>
      </c>
      <c r="X113" s="19">
        <v>-16.312892872126245</v>
      </c>
      <c r="Y113" s="19">
        <v>2665.6808928721262</v>
      </c>
      <c r="Z113" s="19">
        <v>1.65</v>
      </c>
      <c r="AA113" s="20"/>
    </row>
    <row r="114" spans="1:27" x14ac:dyDescent="0.2">
      <c r="A114" s="22"/>
      <c r="B114" s="22">
        <v>67</v>
      </c>
      <c r="C114" s="13">
        <v>177</v>
      </c>
      <c r="D114" s="13">
        <v>53</v>
      </c>
      <c r="E114" s="13">
        <v>48</v>
      </c>
      <c r="F114" s="13">
        <v>77</v>
      </c>
      <c r="G114" s="13">
        <v>45</v>
      </c>
      <c r="H114" s="13">
        <v>58</v>
      </c>
      <c r="I114" s="18">
        <v>177.89666666666665</v>
      </c>
      <c r="J114" s="18">
        <v>77.766111111111115</v>
      </c>
      <c r="K114" s="18">
        <v>100</v>
      </c>
      <c r="L114" s="18">
        <v>42</v>
      </c>
      <c r="M114" s="18">
        <v>17.190000000000001</v>
      </c>
      <c r="N114" s="18">
        <v>100.704775</v>
      </c>
      <c r="O114" s="18">
        <v>93.474926498010447</v>
      </c>
      <c r="P114" s="18">
        <v>95.647000000000006</v>
      </c>
      <c r="Q114" s="18">
        <v>-17.362827868081329</v>
      </c>
      <c r="R114" s="18">
        <v>91.848212242981816</v>
      </c>
      <c r="S114" s="20">
        <v>114401.84716767899</v>
      </c>
      <c r="T114" s="19">
        <v>99441.835211401209</v>
      </c>
      <c r="U114" s="19">
        <v>-12.233888888888885</v>
      </c>
      <c r="V114" s="19">
        <v>-0.21190287426592849</v>
      </c>
      <c r="W114" s="19">
        <v>-20.267874214913263</v>
      </c>
      <c r="X114" s="19">
        <v>-20.065874214913265</v>
      </c>
      <c r="Y114" s="19">
        <v>2669.433874214913</v>
      </c>
      <c r="Z114" s="19">
        <v>1.65</v>
      </c>
      <c r="AA114" s="20"/>
    </row>
    <row r="115" spans="1:27" x14ac:dyDescent="0.2">
      <c r="A115" s="22"/>
      <c r="B115" s="22">
        <v>68</v>
      </c>
      <c r="C115" s="13">
        <v>182</v>
      </c>
      <c r="D115" s="13">
        <v>29</v>
      </c>
      <c r="E115" s="13">
        <v>28</v>
      </c>
      <c r="F115" s="13">
        <v>78</v>
      </c>
      <c r="G115" s="13">
        <v>25</v>
      </c>
      <c r="H115" s="13">
        <v>19.989999999999998</v>
      </c>
      <c r="I115" s="18">
        <v>182.49111111111111</v>
      </c>
      <c r="J115" s="18">
        <v>78.422219444444451</v>
      </c>
      <c r="K115" s="18">
        <v>105</v>
      </c>
      <c r="L115" s="18">
        <v>17</v>
      </c>
      <c r="M115" s="18">
        <v>57.19</v>
      </c>
      <c r="N115" s="18">
        <v>105.29921944444445</v>
      </c>
      <c r="O115" s="18">
        <v>86.664037516121709</v>
      </c>
      <c r="P115" s="18">
        <v>88.463999999999999</v>
      </c>
      <c r="Q115" s="18">
        <v>-22.867165097651146</v>
      </c>
      <c r="R115" s="18">
        <v>83.592751832874342</v>
      </c>
      <c r="S115" s="20">
        <v>114396.34283084967</v>
      </c>
      <c r="T115" s="19">
        <v>99433.579750724239</v>
      </c>
      <c r="U115" s="19">
        <v>-11.577780555555549</v>
      </c>
      <c r="V115" s="19">
        <v>-0.20069802434035941</v>
      </c>
      <c r="W115" s="19">
        <v>-17.754550025245553</v>
      </c>
      <c r="X115" s="19">
        <v>-17.552550025245555</v>
      </c>
      <c r="Y115" s="19">
        <v>2666.9205500252456</v>
      </c>
      <c r="Z115" s="19">
        <v>1.65</v>
      </c>
      <c r="AA115" s="20"/>
    </row>
    <row r="116" spans="1:27" x14ac:dyDescent="0.2">
      <c r="A116" s="22"/>
      <c r="B116" s="22">
        <v>69</v>
      </c>
      <c r="C116" s="13">
        <v>182</v>
      </c>
      <c r="D116" s="13">
        <v>15</v>
      </c>
      <c r="E116" s="13">
        <v>17</v>
      </c>
      <c r="F116" s="13">
        <v>78</v>
      </c>
      <c r="G116" s="13">
        <v>19</v>
      </c>
      <c r="H116" s="13">
        <v>40</v>
      </c>
      <c r="I116" s="18">
        <v>182.25472222222223</v>
      </c>
      <c r="J116" s="18">
        <v>78.327777777777769</v>
      </c>
      <c r="K116" s="18">
        <v>105</v>
      </c>
      <c r="L116" s="18">
        <v>3</v>
      </c>
      <c r="M116" s="18">
        <v>46.19</v>
      </c>
      <c r="N116" s="18">
        <v>105.06283055555555</v>
      </c>
      <c r="O116" s="18">
        <v>92.420482317281156</v>
      </c>
      <c r="P116" s="18">
        <v>94.372</v>
      </c>
      <c r="Q116" s="18">
        <v>-24.018061526394447</v>
      </c>
      <c r="R116" s="18">
        <v>89.245046205787858</v>
      </c>
      <c r="S116" s="20">
        <v>114395.19193414689</v>
      </c>
      <c r="T116" s="19">
        <v>99439.232045041354</v>
      </c>
      <c r="U116" s="19">
        <v>-11.672222222222231</v>
      </c>
      <c r="V116" s="19">
        <v>-0.20231253092766716</v>
      </c>
      <c r="W116" s="19">
        <v>-19.092638168705804</v>
      </c>
      <c r="X116" s="19">
        <v>-18.890638168705806</v>
      </c>
      <c r="Y116" s="19">
        <v>2668.2586381687056</v>
      </c>
      <c r="Z116" s="19">
        <v>1.65</v>
      </c>
      <c r="AA116" s="20"/>
    </row>
    <row r="117" spans="1:27" x14ac:dyDescent="0.2">
      <c r="A117" s="22"/>
      <c r="B117" s="22">
        <v>70</v>
      </c>
      <c r="C117" s="13">
        <v>182</v>
      </c>
      <c r="D117" s="13">
        <v>4</v>
      </c>
      <c r="E117" s="13">
        <v>18</v>
      </c>
      <c r="F117" s="13">
        <v>78</v>
      </c>
      <c r="G117" s="13">
        <v>18</v>
      </c>
      <c r="H117" s="13">
        <v>43</v>
      </c>
      <c r="I117" s="18">
        <v>182.07166666666666</v>
      </c>
      <c r="J117" s="18">
        <v>78.311944444444435</v>
      </c>
      <c r="K117" s="18">
        <v>104</v>
      </c>
      <c r="L117" s="18">
        <v>52</v>
      </c>
      <c r="M117" s="18">
        <v>47.19</v>
      </c>
      <c r="N117" s="18">
        <v>104.879775</v>
      </c>
      <c r="O117" s="18">
        <v>98.215389632675183</v>
      </c>
      <c r="P117" s="18">
        <v>100.295</v>
      </c>
      <c r="Q117" s="18">
        <v>-25.220892283668984</v>
      </c>
      <c r="R117" s="18">
        <v>94.921911870304044</v>
      </c>
      <c r="S117" s="20">
        <v>114393.98910311439</v>
      </c>
      <c r="T117" s="19">
        <v>99444.908910647559</v>
      </c>
      <c r="U117" s="19">
        <v>-11.688055555555565</v>
      </c>
      <c r="V117" s="19">
        <v>-0.20258315248681366</v>
      </c>
      <c r="W117" s="19">
        <v>-20.318077278664976</v>
      </c>
      <c r="X117" s="19">
        <v>-20.116077278664978</v>
      </c>
      <c r="Y117" s="19">
        <v>2669.4840772786647</v>
      </c>
      <c r="Z117" s="19">
        <v>1.65</v>
      </c>
      <c r="AA117" s="20"/>
    </row>
    <row r="118" spans="1:27" x14ac:dyDescent="0.2">
      <c r="A118" s="22"/>
      <c r="B118" s="22">
        <v>71</v>
      </c>
      <c r="C118" s="13">
        <v>179</v>
      </c>
      <c r="D118" s="13">
        <v>27</v>
      </c>
      <c r="E118" s="13">
        <v>31</v>
      </c>
      <c r="F118" s="13">
        <v>77</v>
      </c>
      <c r="G118" s="13">
        <v>34</v>
      </c>
      <c r="H118" s="13">
        <v>31</v>
      </c>
      <c r="I118" s="18">
        <v>179.45861111111111</v>
      </c>
      <c r="J118" s="18">
        <v>77.575277777777771</v>
      </c>
      <c r="K118" s="18">
        <v>102</v>
      </c>
      <c r="L118" s="18">
        <v>16</v>
      </c>
      <c r="M118" s="18">
        <v>0.19</v>
      </c>
      <c r="N118" s="18">
        <v>102.26671944444445</v>
      </c>
      <c r="O118" s="18">
        <v>120.90152270595017</v>
      </c>
      <c r="P118" s="18">
        <v>123.801</v>
      </c>
      <c r="Q118" s="18">
        <v>-25.687079459541774</v>
      </c>
      <c r="R118" s="18">
        <v>118.1412381070072</v>
      </c>
      <c r="S118" s="20">
        <v>114393.52291481281</v>
      </c>
      <c r="T118" s="19">
        <v>99468.128236861652</v>
      </c>
      <c r="U118" s="19">
        <v>-12.424722222222229</v>
      </c>
      <c r="V118" s="19">
        <v>-0.21515672579784859</v>
      </c>
      <c r="W118" s="19">
        <v>-26.636617810499452</v>
      </c>
      <c r="X118" s="19">
        <v>-26.434617810499454</v>
      </c>
      <c r="Y118" s="19">
        <v>2675.8026178104992</v>
      </c>
      <c r="Z118" s="19">
        <v>1.65</v>
      </c>
      <c r="AA118" s="20"/>
    </row>
    <row r="119" spans="1:27" x14ac:dyDescent="0.2">
      <c r="A119" s="22"/>
      <c r="B119" s="22">
        <v>72</v>
      </c>
      <c r="C119" s="13">
        <v>181</v>
      </c>
      <c r="D119" s="13">
        <v>53</v>
      </c>
      <c r="E119" s="13">
        <v>59</v>
      </c>
      <c r="F119" s="13">
        <v>78</v>
      </c>
      <c r="G119" s="13">
        <v>27</v>
      </c>
      <c r="H119" s="13">
        <v>17</v>
      </c>
      <c r="I119" s="18">
        <v>181.89972222222221</v>
      </c>
      <c r="J119" s="18">
        <v>78.45472222222223</v>
      </c>
      <c r="K119" s="18">
        <v>104</v>
      </c>
      <c r="L119" s="18">
        <v>42</v>
      </c>
      <c r="M119" s="18">
        <v>28.19</v>
      </c>
      <c r="N119" s="18">
        <v>104.70783055555556</v>
      </c>
      <c r="O119" s="18">
        <v>104.22759738475708</v>
      </c>
      <c r="P119" s="18">
        <v>106.38</v>
      </c>
      <c r="Q119" s="18">
        <v>-26.462359053038771</v>
      </c>
      <c r="R119" s="18">
        <v>100.81237825756853</v>
      </c>
      <c r="S119" s="20">
        <v>114392.74763605944</v>
      </c>
      <c r="T119" s="19">
        <v>99450.799376974624</v>
      </c>
      <c r="U119" s="19">
        <v>-11.54527777777777</v>
      </c>
      <c r="V119" s="19">
        <v>-0.20014225395734855</v>
      </c>
      <c r="W119" s="19">
        <v>-21.291132975982737</v>
      </c>
      <c r="X119" s="19">
        <v>-21.089132975982739</v>
      </c>
      <c r="Y119" s="19">
        <v>2670.4571329759829</v>
      </c>
      <c r="Z119" s="19">
        <v>1.65</v>
      </c>
      <c r="AA119" s="20"/>
    </row>
    <row r="120" spans="1:27" x14ac:dyDescent="0.2">
      <c r="A120" s="22"/>
      <c r="B120" s="22">
        <v>73</v>
      </c>
      <c r="C120" s="13">
        <v>181</v>
      </c>
      <c r="D120" s="13">
        <v>53</v>
      </c>
      <c r="E120" s="13">
        <v>17</v>
      </c>
      <c r="F120" s="13">
        <v>78</v>
      </c>
      <c r="G120" s="13">
        <v>27</v>
      </c>
      <c r="H120" s="13">
        <v>5</v>
      </c>
      <c r="I120" s="18">
        <v>181.88805555555555</v>
      </c>
      <c r="J120" s="18">
        <v>78.451388888888886</v>
      </c>
      <c r="K120" s="18">
        <v>104</v>
      </c>
      <c r="L120" s="18">
        <v>41</v>
      </c>
      <c r="M120" s="18">
        <v>46.19</v>
      </c>
      <c r="N120" s="18">
        <v>104.69616388888889</v>
      </c>
      <c r="O120" s="18">
        <v>110.00887375108572</v>
      </c>
      <c r="P120" s="18">
        <v>112.282</v>
      </c>
      <c r="Q120" s="18">
        <v>-27.908501313902811</v>
      </c>
      <c r="R120" s="18">
        <v>106.40990488856853</v>
      </c>
      <c r="S120" s="20">
        <v>114391.30149352721</v>
      </c>
      <c r="T120" s="19">
        <v>99456.396903535526</v>
      </c>
      <c r="U120" s="19">
        <v>-11.548611111111114</v>
      </c>
      <c r="V120" s="19">
        <v>-0.2001992541433287</v>
      </c>
      <c r="W120" s="19">
        <v>-22.478772653721233</v>
      </c>
      <c r="X120" s="19">
        <v>-22.276772653721235</v>
      </c>
      <c r="Y120" s="19">
        <v>2671.6447726537212</v>
      </c>
      <c r="Z120" s="19">
        <v>1.65</v>
      </c>
      <c r="AA120" s="20"/>
    </row>
    <row r="121" spans="1:27" x14ac:dyDescent="0.2">
      <c r="A121" s="22"/>
      <c r="B121" s="22">
        <v>74</v>
      </c>
      <c r="C121" s="13">
        <v>181</v>
      </c>
      <c r="D121" s="13">
        <v>41</v>
      </c>
      <c r="E121" s="13">
        <v>1</v>
      </c>
      <c r="F121" s="13">
        <v>78</v>
      </c>
      <c r="G121" s="13">
        <v>36</v>
      </c>
      <c r="H121" s="13">
        <v>27.99</v>
      </c>
      <c r="I121" s="18">
        <v>181.68361111111111</v>
      </c>
      <c r="J121" s="18">
        <v>78.60777499999999</v>
      </c>
      <c r="K121" s="18">
        <v>104</v>
      </c>
      <c r="L121" s="18">
        <v>29</v>
      </c>
      <c r="M121" s="18">
        <v>30.19</v>
      </c>
      <c r="N121" s="18">
        <v>104.49171944444444</v>
      </c>
      <c r="O121" s="18">
        <v>116.4290128228978</v>
      </c>
      <c r="P121" s="18">
        <v>118.76900000000001</v>
      </c>
      <c r="Q121" s="18">
        <v>-29.135205701893447</v>
      </c>
      <c r="R121" s="18">
        <v>112.72468591937995</v>
      </c>
      <c r="S121" s="20">
        <v>114390.07478883307</v>
      </c>
      <c r="T121" s="19">
        <v>99462.711684506852</v>
      </c>
      <c r="U121" s="19">
        <v>-11.39222500000001</v>
      </c>
      <c r="V121" s="19">
        <v>-0.19752431639909704</v>
      </c>
      <c r="W121" s="19">
        <v>-23.459765534404358</v>
      </c>
      <c r="X121" s="19">
        <v>-23.25776553440436</v>
      </c>
      <c r="Y121" s="19">
        <v>2672.6257655344043</v>
      </c>
      <c r="Z121" s="19">
        <v>1.65</v>
      </c>
      <c r="AA121" s="20"/>
    </row>
    <row r="122" spans="1:27" x14ac:dyDescent="0.2">
      <c r="A122" s="22"/>
      <c r="B122" s="22">
        <v>75</v>
      </c>
      <c r="C122" s="13">
        <v>181</v>
      </c>
      <c r="D122" s="13">
        <v>23</v>
      </c>
      <c r="E122" s="13">
        <v>2</v>
      </c>
      <c r="F122" s="13">
        <v>78</v>
      </c>
      <c r="G122" s="13">
        <v>4</v>
      </c>
      <c r="H122" s="13">
        <v>29</v>
      </c>
      <c r="I122" s="18">
        <v>181.38388888888889</v>
      </c>
      <c r="J122" s="18">
        <v>78.074722222222221</v>
      </c>
      <c r="K122" s="18">
        <v>104</v>
      </c>
      <c r="L122" s="18">
        <v>11</v>
      </c>
      <c r="M122" s="18">
        <v>31.19</v>
      </c>
      <c r="N122" s="18">
        <v>104.19199722222223</v>
      </c>
      <c r="O122" s="18">
        <v>121.78465649971734</v>
      </c>
      <c r="P122" s="18">
        <v>124.471</v>
      </c>
      <c r="Q122" s="18">
        <v>-29.858184926814324</v>
      </c>
      <c r="R122" s="18">
        <v>118.06774052056008</v>
      </c>
      <c r="S122" s="20">
        <v>114389.3518093491</v>
      </c>
      <c r="T122" s="19">
        <v>99468.054739072992</v>
      </c>
      <c r="U122" s="19">
        <v>-11.925277777777779</v>
      </c>
      <c r="V122" s="19">
        <v>-0.20663586434900483</v>
      </c>
      <c r="W122" s="19">
        <v>-25.720172671384979</v>
      </c>
      <c r="X122" s="19">
        <v>-25.518172671384981</v>
      </c>
      <c r="Y122" s="19">
        <v>2674.8861726713849</v>
      </c>
      <c r="Z122" s="19">
        <v>1.65</v>
      </c>
      <c r="AA122" s="20"/>
    </row>
    <row r="123" spans="1:27" x14ac:dyDescent="0.2">
      <c r="A123" s="22"/>
      <c r="B123" s="22">
        <v>76</v>
      </c>
      <c r="C123" s="13">
        <v>181</v>
      </c>
      <c r="D123" s="13">
        <v>8</v>
      </c>
      <c r="E123" s="13">
        <v>48</v>
      </c>
      <c r="F123" s="13">
        <v>77</v>
      </c>
      <c r="G123" s="13">
        <v>6</v>
      </c>
      <c r="H123" s="13">
        <v>54</v>
      </c>
      <c r="I123" s="18">
        <v>181.14666666666665</v>
      </c>
      <c r="J123" s="18">
        <v>77.114999999999995</v>
      </c>
      <c r="K123" s="18">
        <v>103</v>
      </c>
      <c r="L123" s="18">
        <v>57</v>
      </c>
      <c r="M123" s="18">
        <v>17.190000000000001</v>
      </c>
      <c r="N123" s="18">
        <v>103.954775</v>
      </c>
      <c r="O123" s="18">
        <v>126.63004183771722</v>
      </c>
      <c r="P123" s="18">
        <v>129.90100000000001</v>
      </c>
      <c r="Q123" s="18">
        <v>-30.537586960624022</v>
      </c>
      <c r="R123" s="18">
        <v>122.89273077950679</v>
      </c>
      <c r="S123" s="20">
        <v>114388.67240708138</v>
      </c>
      <c r="T123" s="19">
        <v>99472.879729298991</v>
      </c>
      <c r="U123" s="19">
        <v>-12.885000000000005</v>
      </c>
      <c r="V123" s="19">
        <v>-0.2229949164793161</v>
      </c>
      <c r="W123" s="19">
        <v>-28.967262645579645</v>
      </c>
      <c r="X123" s="19">
        <v>-28.765262645579647</v>
      </c>
      <c r="Y123" s="19">
        <v>2678.1332626455796</v>
      </c>
      <c r="Z123" s="19">
        <v>1.65</v>
      </c>
      <c r="AA123" s="20"/>
    </row>
    <row r="124" spans="1:27" x14ac:dyDescent="0.2">
      <c r="A124" s="22"/>
      <c r="B124" s="22">
        <v>77</v>
      </c>
      <c r="C124" s="13">
        <v>284</v>
      </c>
      <c r="D124" s="13">
        <v>33</v>
      </c>
      <c r="E124" s="13">
        <v>53</v>
      </c>
      <c r="F124" s="13">
        <v>94</v>
      </c>
      <c r="G124" s="13">
        <v>37</v>
      </c>
      <c r="H124" s="13">
        <v>28.99</v>
      </c>
      <c r="I124" s="18">
        <v>284.56472222222226</v>
      </c>
      <c r="J124" s="18">
        <v>94.624719444444437</v>
      </c>
      <c r="K124" s="18">
        <v>207</v>
      </c>
      <c r="L124" s="18">
        <v>22</v>
      </c>
      <c r="M124" s="18">
        <v>22.19</v>
      </c>
      <c r="N124" s="18">
        <v>207.37283055555557</v>
      </c>
      <c r="O124" s="18">
        <v>12.630742262912911</v>
      </c>
      <c r="P124" s="18">
        <v>12.672000000000001</v>
      </c>
      <c r="Q124" s="18">
        <v>-11.216522389778937</v>
      </c>
      <c r="R124" s="18">
        <v>-5.807346691194021</v>
      </c>
      <c r="S124" s="20">
        <v>114407.99347789178</v>
      </c>
      <c r="T124" s="19">
        <v>99344.179652765</v>
      </c>
      <c r="U124" s="19">
        <v>4.6247194444444375</v>
      </c>
      <c r="V124" s="19">
        <v>8.0628962839541823E-2</v>
      </c>
      <c r="W124" s="19">
        <v>1.0217302171026741</v>
      </c>
      <c r="X124" s="19">
        <v>1.2237302171026738</v>
      </c>
      <c r="Y124" s="19">
        <v>2648.1442697828975</v>
      </c>
      <c r="Z124" s="19">
        <v>1.65</v>
      </c>
      <c r="AA124" s="20"/>
    </row>
    <row r="125" spans="1:27" x14ac:dyDescent="0.2">
      <c r="A125" s="22"/>
      <c r="B125" s="22">
        <v>78</v>
      </c>
      <c r="C125" s="13">
        <v>291</v>
      </c>
      <c r="D125" s="13">
        <v>10</v>
      </c>
      <c r="E125" s="13">
        <v>35</v>
      </c>
      <c r="F125" s="13">
        <v>96</v>
      </c>
      <c r="G125" s="13">
        <v>11</v>
      </c>
      <c r="H125" s="13">
        <v>1</v>
      </c>
      <c r="I125" s="18">
        <v>291.17638888888888</v>
      </c>
      <c r="J125" s="18">
        <v>96.183611111111119</v>
      </c>
      <c r="K125" s="18">
        <v>213</v>
      </c>
      <c r="L125" s="18">
        <v>59</v>
      </c>
      <c r="M125" s="18">
        <v>4.1900000000000004</v>
      </c>
      <c r="N125" s="18">
        <v>213.98449722222222</v>
      </c>
      <c r="O125" s="18">
        <v>13.296187599763842</v>
      </c>
      <c r="P125" s="18">
        <v>13.374000000000001</v>
      </c>
      <c r="Q125" s="18">
        <v>-11.025050446129915</v>
      </c>
      <c r="R125" s="18">
        <v>-7.4321509234140475</v>
      </c>
      <c r="S125" s="20">
        <v>114408.1849499142</v>
      </c>
      <c r="T125" s="19">
        <v>99342.554848542073</v>
      </c>
      <c r="U125" s="19">
        <v>6.1836111111111194</v>
      </c>
      <c r="V125" s="19">
        <v>0.10771498427853633</v>
      </c>
      <c r="W125" s="19">
        <v>1.4405801997411449</v>
      </c>
      <c r="X125" s="19">
        <v>1.6425801997411447</v>
      </c>
      <c r="Y125" s="19">
        <v>2647.7254198002588</v>
      </c>
      <c r="Z125" s="19">
        <v>1.65</v>
      </c>
      <c r="AA125" s="20"/>
    </row>
    <row r="126" spans="1:27" x14ac:dyDescent="0.2">
      <c r="A126" s="22"/>
      <c r="B126" s="22">
        <v>79</v>
      </c>
      <c r="C126" s="13">
        <v>292</v>
      </c>
      <c r="D126" s="13">
        <v>23</v>
      </c>
      <c r="E126" s="13">
        <v>45</v>
      </c>
      <c r="F126" s="13">
        <v>96</v>
      </c>
      <c r="G126" s="13">
        <v>3</v>
      </c>
      <c r="H126" s="13">
        <v>27</v>
      </c>
      <c r="I126" s="18">
        <v>292.39583333333331</v>
      </c>
      <c r="J126" s="18">
        <v>96.05749999999999</v>
      </c>
      <c r="K126" s="18">
        <v>215</v>
      </c>
      <c r="L126" s="18">
        <v>12</v>
      </c>
      <c r="M126" s="18">
        <v>14.19</v>
      </c>
      <c r="N126" s="18">
        <v>215.20394166666668</v>
      </c>
      <c r="O126" s="18">
        <v>19.948989276860111</v>
      </c>
      <c r="P126" s="18">
        <v>20.061</v>
      </c>
      <c r="Q126" s="18">
        <v>-16.300423684888845</v>
      </c>
      <c r="R126" s="18">
        <v>-11.500363509967611</v>
      </c>
      <c r="S126" s="20">
        <v>114402.90957687267</v>
      </c>
      <c r="T126" s="19">
        <v>99338.486635699766</v>
      </c>
      <c r="U126" s="19">
        <v>6.0574999999999903</v>
      </c>
      <c r="V126" s="19">
        <v>0.10552647715220453</v>
      </c>
      <c r="W126" s="19">
        <v>2.1169666581503752</v>
      </c>
      <c r="X126" s="19">
        <v>2.3189666581503752</v>
      </c>
      <c r="Y126" s="19">
        <v>2647.0490333418497</v>
      </c>
      <c r="Z126" s="19">
        <v>1.65</v>
      </c>
      <c r="AA126" s="20"/>
    </row>
    <row r="127" spans="1:27" x14ac:dyDescent="0.2">
      <c r="A127" s="22"/>
      <c r="B127" s="22">
        <v>80</v>
      </c>
      <c r="C127" s="13">
        <v>284</v>
      </c>
      <c r="D127" s="13">
        <v>7</v>
      </c>
      <c r="E127" s="13">
        <v>19</v>
      </c>
      <c r="F127" s="13">
        <v>96</v>
      </c>
      <c r="G127" s="13">
        <v>20</v>
      </c>
      <c r="H127" s="13">
        <v>48</v>
      </c>
      <c r="I127" s="18">
        <v>284.12194444444447</v>
      </c>
      <c r="J127" s="18">
        <v>96.346666666666664</v>
      </c>
      <c r="K127" s="18">
        <v>206</v>
      </c>
      <c r="L127" s="18">
        <v>55</v>
      </c>
      <c r="M127" s="18">
        <v>48.19</v>
      </c>
      <c r="N127" s="18">
        <v>206.93005277777777</v>
      </c>
      <c r="O127" s="18">
        <v>19.4013606440292</v>
      </c>
      <c r="P127" s="18">
        <v>19.521000000000001</v>
      </c>
      <c r="Q127" s="18">
        <v>-17.297478956801484</v>
      </c>
      <c r="R127" s="18">
        <v>-8.7869230438586996</v>
      </c>
      <c r="S127" s="20">
        <v>114401.9125214692</v>
      </c>
      <c r="T127" s="19">
        <v>99341.20007611753</v>
      </c>
      <c r="U127" s="19">
        <v>6.346666666666664</v>
      </c>
      <c r="V127" s="19">
        <v>0.11054384286435227</v>
      </c>
      <c r="W127" s="19">
        <v>2.1579263565550209</v>
      </c>
      <c r="X127" s="19">
        <v>2.3599263565550208</v>
      </c>
      <c r="Y127" s="19">
        <v>2647.0080736434447</v>
      </c>
      <c r="Z127" s="19">
        <v>1.65</v>
      </c>
      <c r="AA127" s="20"/>
    </row>
    <row r="128" spans="1:27" x14ac:dyDescent="0.2">
      <c r="A128" s="22"/>
      <c r="B128" s="22">
        <v>81</v>
      </c>
      <c r="C128" s="13">
        <v>289</v>
      </c>
      <c r="D128" s="13">
        <v>22</v>
      </c>
      <c r="E128" s="13">
        <v>4</v>
      </c>
      <c r="F128" s="13">
        <v>95</v>
      </c>
      <c r="G128" s="13">
        <v>48</v>
      </c>
      <c r="H128" s="13">
        <v>22.99</v>
      </c>
      <c r="I128" s="18">
        <v>289.3677777777778</v>
      </c>
      <c r="J128" s="18">
        <v>95.806386111111109</v>
      </c>
      <c r="K128" s="18">
        <v>212</v>
      </c>
      <c r="L128" s="18">
        <v>10</v>
      </c>
      <c r="M128" s="18">
        <v>33.200000000000003</v>
      </c>
      <c r="N128" s="18">
        <v>212.17588888888889</v>
      </c>
      <c r="O128" s="18">
        <v>26.86644906906859</v>
      </c>
      <c r="P128" s="18">
        <v>27.004999999999999</v>
      </c>
      <c r="Q128" s="18">
        <v>-22.740228229235147</v>
      </c>
      <c r="R128" s="18">
        <v>-14.306925094623002</v>
      </c>
      <c r="S128" s="20">
        <v>114396.46977177077</v>
      </c>
      <c r="T128" s="19">
        <v>99335.680074905365</v>
      </c>
      <c r="U128" s="19">
        <v>5.8063861111111095</v>
      </c>
      <c r="V128" s="19">
        <v>0.10116718463092975</v>
      </c>
      <c r="W128" s="19">
        <v>2.7320198209582576</v>
      </c>
      <c r="X128" s="19">
        <v>2.9340198209582575</v>
      </c>
      <c r="Y128" s="19">
        <v>2646.4339801790416</v>
      </c>
      <c r="Z128" s="19">
        <v>1.65</v>
      </c>
      <c r="AA128" s="20"/>
    </row>
    <row r="129" spans="1:27" x14ac:dyDescent="0.2">
      <c r="A129" s="22"/>
      <c r="B129" s="22">
        <v>82</v>
      </c>
      <c r="C129" s="13">
        <v>285</v>
      </c>
      <c r="D129" s="13">
        <v>39</v>
      </c>
      <c r="E129" s="13">
        <v>7</v>
      </c>
      <c r="F129" s="13">
        <v>94</v>
      </c>
      <c r="G129" s="13">
        <v>59</v>
      </c>
      <c r="H129" s="13">
        <v>3.99</v>
      </c>
      <c r="I129" s="18">
        <v>285.65194444444444</v>
      </c>
      <c r="J129" s="18">
        <v>94.984441666666669</v>
      </c>
      <c r="K129" s="18">
        <v>208</v>
      </c>
      <c r="L129" s="18">
        <v>27</v>
      </c>
      <c r="M129" s="18">
        <v>36.19</v>
      </c>
      <c r="N129" s="18">
        <v>208.46005277777778</v>
      </c>
      <c r="O129" s="18">
        <v>33.043565581550901</v>
      </c>
      <c r="P129" s="18">
        <v>33.168999999999997</v>
      </c>
      <c r="Q129" s="18">
        <v>-29.050236775011541</v>
      </c>
      <c r="R129" s="18">
        <v>-15.746776484665753</v>
      </c>
      <c r="S129" s="20">
        <v>114390.15976398841</v>
      </c>
      <c r="T129" s="19">
        <v>99334.240222106935</v>
      </c>
      <c r="U129" s="19">
        <v>4.9844416666666689</v>
      </c>
      <c r="V129" s="19">
        <v>8.6885228702370351E-2</v>
      </c>
      <c r="W129" s="19">
        <v>2.881896150828922</v>
      </c>
      <c r="X129" s="19">
        <v>3.0838961508289224</v>
      </c>
      <c r="Y129" s="19">
        <v>2646.2841038491711</v>
      </c>
      <c r="Z129" s="19">
        <v>1.65</v>
      </c>
      <c r="AA129" s="20"/>
    </row>
    <row r="130" spans="1:27" x14ac:dyDescent="0.2">
      <c r="A130" s="22"/>
      <c r="B130" s="22">
        <v>83</v>
      </c>
      <c r="C130" s="13">
        <v>287</v>
      </c>
      <c r="D130" s="13">
        <v>34</v>
      </c>
      <c r="E130" s="13">
        <v>54</v>
      </c>
      <c r="F130" s="13">
        <v>96</v>
      </c>
      <c r="G130" s="13">
        <v>2</v>
      </c>
      <c r="H130" s="13">
        <v>34.99</v>
      </c>
      <c r="I130" s="18">
        <v>287.58166666666665</v>
      </c>
      <c r="J130" s="18">
        <v>96.043052777777774</v>
      </c>
      <c r="K130" s="18">
        <v>210</v>
      </c>
      <c r="L130" s="18">
        <v>23</v>
      </c>
      <c r="M130" s="18">
        <v>23.19</v>
      </c>
      <c r="N130" s="18">
        <v>210.38977499999999</v>
      </c>
      <c r="O130" s="18">
        <v>28.818960037911634</v>
      </c>
      <c r="P130" s="18">
        <v>28.98</v>
      </c>
      <c r="Q130" s="18">
        <v>-24.859349115623576</v>
      </c>
      <c r="R130" s="18">
        <v>-14.578930660864431</v>
      </c>
      <c r="S130" s="20">
        <v>114394.35065159119</v>
      </c>
      <c r="T130" s="19">
        <v>99335.408068133911</v>
      </c>
      <c r="U130" s="19">
        <v>6.0430527777777741</v>
      </c>
      <c r="V130" s="19">
        <v>0.1052757300946706</v>
      </c>
      <c r="W130" s="19">
        <v>3.0508906581435542</v>
      </c>
      <c r="X130" s="19">
        <v>3.2528906581435542</v>
      </c>
      <c r="Y130" s="19">
        <v>2646.1151093418562</v>
      </c>
      <c r="Z130" s="19">
        <v>1.65</v>
      </c>
      <c r="AA130" s="20"/>
    </row>
    <row r="132" spans="1:27" x14ac:dyDescent="0.2">
      <c r="A132" s="22" t="s">
        <v>1</v>
      </c>
      <c r="B132" s="22" t="s">
        <v>29</v>
      </c>
      <c r="C132" s="13" t="s">
        <v>2</v>
      </c>
      <c r="D132" s="13"/>
      <c r="E132" s="13"/>
      <c r="F132" s="13" t="s">
        <v>31</v>
      </c>
      <c r="G132" s="13"/>
      <c r="H132" s="13"/>
      <c r="I132" s="18" t="s">
        <v>3</v>
      </c>
      <c r="J132" s="18" t="s">
        <v>53</v>
      </c>
      <c r="K132" s="18" t="s">
        <v>7</v>
      </c>
      <c r="L132" s="18"/>
      <c r="M132" s="18"/>
      <c r="N132" s="18" t="s">
        <v>8</v>
      </c>
      <c r="O132" s="18" t="s">
        <v>54</v>
      </c>
      <c r="P132" s="18" t="s">
        <v>55</v>
      </c>
      <c r="Q132" s="18" t="s">
        <v>10</v>
      </c>
      <c r="R132" s="18" t="s">
        <v>11</v>
      </c>
      <c r="S132" s="18" t="s">
        <v>12</v>
      </c>
      <c r="T132" s="19" t="s">
        <v>13</v>
      </c>
      <c r="U132" s="19"/>
      <c r="V132" s="19"/>
      <c r="W132" s="19"/>
      <c r="X132" s="19"/>
      <c r="Y132" s="19"/>
      <c r="Z132" s="19"/>
      <c r="AA132" s="20"/>
    </row>
    <row r="133" spans="1:27" x14ac:dyDescent="0.2">
      <c r="A133" s="22"/>
      <c r="B133" s="22"/>
      <c r="C133" s="13" t="s">
        <v>14</v>
      </c>
      <c r="D133" s="13" t="s">
        <v>15</v>
      </c>
      <c r="E133" s="13" t="s">
        <v>16</v>
      </c>
      <c r="F133" s="13" t="s">
        <v>14</v>
      </c>
      <c r="G133" s="13" t="s">
        <v>15</v>
      </c>
      <c r="H133" s="13" t="s">
        <v>16</v>
      </c>
      <c r="I133" s="18"/>
      <c r="J133" s="18"/>
      <c r="K133" s="18" t="s">
        <v>14</v>
      </c>
      <c r="L133" s="18" t="s">
        <v>15</v>
      </c>
      <c r="M133" s="18" t="s">
        <v>16</v>
      </c>
      <c r="N133" s="18"/>
      <c r="O133" s="18"/>
      <c r="P133" s="18"/>
      <c r="Q133" s="18" t="s">
        <v>17</v>
      </c>
      <c r="R133" s="18" t="s">
        <v>17</v>
      </c>
      <c r="S133" s="18"/>
      <c r="T133" s="19"/>
      <c r="U133" s="19"/>
      <c r="V133" s="19"/>
      <c r="W133" s="19"/>
      <c r="X133" s="19"/>
      <c r="Y133" s="19"/>
      <c r="Z133" s="19"/>
      <c r="AA133" s="20"/>
    </row>
    <row r="134" spans="1:27" x14ac:dyDescent="0.2">
      <c r="A134" s="22"/>
      <c r="B134" s="22"/>
      <c r="C134" s="13"/>
      <c r="D134" s="13"/>
      <c r="E134" s="13"/>
      <c r="F134" s="13"/>
      <c r="G134" s="13"/>
      <c r="H134" s="13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9"/>
      <c r="U134" s="19"/>
      <c r="V134" s="19"/>
      <c r="W134" s="19"/>
      <c r="X134" s="19"/>
      <c r="Y134" s="19"/>
      <c r="Z134" s="19"/>
      <c r="AA134" s="20"/>
    </row>
    <row r="135" spans="1:27" x14ac:dyDescent="0.2">
      <c r="A135" s="22"/>
      <c r="B135" s="22"/>
      <c r="C135" s="13"/>
      <c r="D135" s="13"/>
      <c r="E135" s="13"/>
      <c r="F135" s="13"/>
      <c r="G135" s="13"/>
      <c r="H135" s="13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20">
        <v>114394.36574643035</v>
      </c>
      <c r="T135" s="19">
        <v>99335.40878972075</v>
      </c>
      <c r="U135" s="19"/>
      <c r="V135" s="19"/>
      <c r="W135" s="19"/>
      <c r="X135" s="19"/>
      <c r="Y135" s="19" t="s">
        <v>60</v>
      </c>
      <c r="Z135" s="19"/>
      <c r="AA135" s="20"/>
    </row>
    <row r="136" spans="1:27" x14ac:dyDescent="0.2">
      <c r="A136" s="22"/>
      <c r="B136" s="22" t="s">
        <v>59</v>
      </c>
      <c r="C136" s="13">
        <v>0</v>
      </c>
      <c r="D136" s="13">
        <v>0</v>
      </c>
      <c r="E136" s="13">
        <v>0</v>
      </c>
      <c r="F136" s="13"/>
      <c r="G136" s="13"/>
      <c r="H136" s="13"/>
      <c r="I136" s="18">
        <v>0</v>
      </c>
      <c r="J136" s="18"/>
      <c r="K136" s="18">
        <v>0</v>
      </c>
      <c r="L136" s="18">
        <v>0</v>
      </c>
      <c r="M136" s="18">
        <v>0</v>
      </c>
      <c r="N136" s="18">
        <v>0</v>
      </c>
      <c r="O136" s="18">
        <v>0</v>
      </c>
      <c r="P136" s="18">
        <v>0</v>
      </c>
      <c r="Q136" s="18">
        <v>0</v>
      </c>
      <c r="R136" s="18">
        <v>0</v>
      </c>
      <c r="S136" s="20">
        <v>114394.36574643035</v>
      </c>
      <c r="T136" s="19">
        <v>99335.40878972075</v>
      </c>
      <c r="U136" s="19"/>
      <c r="V136" s="19"/>
      <c r="W136" s="19"/>
      <c r="X136" s="19"/>
      <c r="Y136" s="19"/>
      <c r="Z136" s="19" t="s">
        <v>56</v>
      </c>
      <c r="AA136" s="20" t="s">
        <v>57</v>
      </c>
    </row>
    <row r="137" spans="1:27" x14ac:dyDescent="0.2">
      <c r="A137" s="22" t="s">
        <v>61</v>
      </c>
      <c r="B137" s="22"/>
      <c r="C137" s="13"/>
      <c r="D137" s="13"/>
      <c r="E137" s="13"/>
      <c r="F137" s="13"/>
      <c r="G137" s="13"/>
      <c r="H137" s="13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9"/>
      <c r="U137" s="19"/>
      <c r="V137" s="19"/>
      <c r="W137" s="19"/>
      <c r="X137" s="19"/>
      <c r="Y137" s="19">
        <v>2646.1149999999998</v>
      </c>
      <c r="Z137" s="19"/>
      <c r="AA137" s="20">
        <v>1.4990000000000001</v>
      </c>
    </row>
    <row r="138" spans="1:27" x14ac:dyDescent="0.2">
      <c r="A138" s="22"/>
      <c r="B138" s="22">
        <v>1</v>
      </c>
      <c r="C138" s="13">
        <v>102</v>
      </c>
      <c r="D138" s="13">
        <v>1</v>
      </c>
      <c r="E138" s="13">
        <v>5</v>
      </c>
      <c r="F138" s="13">
        <v>84</v>
      </c>
      <c r="G138" s="13">
        <v>10</v>
      </c>
      <c r="H138" s="13">
        <v>45</v>
      </c>
      <c r="I138" s="18">
        <v>102.01805555555555</v>
      </c>
      <c r="J138" s="18">
        <v>84.179166666666674</v>
      </c>
      <c r="K138" s="18">
        <v>132</v>
      </c>
      <c r="L138" s="18">
        <v>25</v>
      </c>
      <c r="M138" s="18">
        <v>26.19</v>
      </c>
      <c r="N138" s="18">
        <v>132.42394166666668</v>
      </c>
      <c r="O138" s="18">
        <v>28.812480188586601</v>
      </c>
      <c r="P138" s="18">
        <v>7.6580000000000004</v>
      </c>
      <c r="Q138" s="18">
        <v>-19.437213200689374</v>
      </c>
      <c r="R138" s="18">
        <v>21.268609677377647</v>
      </c>
      <c r="S138" s="20">
        <v>114374.92853219854</v>
      </c>
      <c r="T138" s="19">
        <v>99356.67739845578</v>
      </c>
      <c r="U138" s="19">
        <v>-5.8208333333333258</v>
      </c>
      <c r="V138" s="19">
        <v>-0.10141803932856024</v>
      </c>
      <c r="W138" s="19">
        <v>-0.7766593451781143</v>
      </c>
      <c r="X138" s="19">
        <v>-0.6256593451781145</v>
      </c>
      <c r="Y138" s="19">
        <v>2646.7406593451778</v>
      </c>
      <c r="Z138" s="19">
        <v>1.65</v>
      </c>
      <c r="AA138" s="20"/>
    </row>
    <row r="139" spans="1:27" x14ac:dyDescent="0.2">
      <c r="A139" s="22"/>
      <c r="B139" s="22">
        <v>2</v>
      </c>
      <c r="C139" s="13">
        <v>56</v>
      </c>
      <c r="D139" s="13">
        <v>49</v>
      </c>
      <c r="E139" s="13">
        <v>4</v>
      </c>
      <c r="F139" s="13">
        <v>82</v>
      </c>
      <c r="G139" s="13">
        <v>39</v>
      </c>
      <c r="H139" s="13">
        <v>33.99</v>
      </c>
      <c r="I139" s="18">
        <v>56.817777777777778</v>
      </c>
      <c r="J139" s="18">
        <v>82.659441666666666</v>
      </c>
      <c r="K139" s="18">
        <v>87</v>
      </c>
      <c r="L139" s="18">
        <v>13</v>
      </c>
      <c r="M139" s="18">
        <v>25.2</v>
      </c>
      <c r="N139" s="18">
        <v>87.223666666666674</v>
      </c>
      <c r="O139" s="18">
        <v>7.6185145705411301</v>
      </c>
      <c r="P139" s="18">
        <v>6.3380000000000001</v>
      </c>
      <c r="Q139" s="18">
        <v>0.36901949507818621</v>
      </c>
      <c r="R139" s="18">
        <v>7.6095721873046012</v>
      </c>
      <c r="S139" s="20">
        <v>114394.73476592543</v>
      </c>
      <c r="T139" s="19">
        <v>99343.018361908049</v>
      </c>
      <c r="U139" s="19">
        <v>-7.340558333333334</v>
      </c>
      <c r="V139" s="19">
        <v>-0.12776671542990559</v>
      </c>
      <c r="W139" s="19">
        <v>-0.80978544239474159</v>
      </c>
      <c r="X139" s="19">
        <v>-0.65878544239474179</v>
      </c>
      <c r="Y139" s="19">
        <v>2646.7737854423945</v>
      </c>
      <c r="Z139" s="19">
        <v>1.65</v>
      </c>
      <c r="AA139" s="20"/>
    </row>
    <row r="140" spans="1:27" x14ac:dyDescent="0.2">
      <c r="A140" s="22"/>
      <c r="B140" s="22">
        <v>3</v>
      </c>
      <c r="C140" s="13">
        <v>82</v>
      </c>
      <c r="D140" s="13">
        <v>55</v>
      </c>
      <c r="E140" s="13">
        <v>45</v>
      </c>
      <c r="F140" s="13">
        <v>84</v>
      </c>
      <c r="G140" s="13">
        <v>40</v>
      </c>
      <c r="H140" s="13">
        <v>28.99</v>
      </c>
      <c r="I140" s="18">
        <v>82.929166666666674</v>
      </c>
      <c r="J140" s="18">
        <v>84.674719444444449</v>
      </c>
      <c r="K140" s="18">
        <v>113</v>
      </c>
      <c r="L140" s="18">
        <v>20</v>
      </c>
      <c r="M140" s="18">
        <v>6.2</v>
      </c>
      <c r="N140" s="18">
        <v>113.33505555555556</v>
      </c>
      <c r="O140" s="18">
        <v>6.2860553633308323</v>
      </c>
      <c r="P140" s="18">
        <v>18.911000000000001</v>
      </c>
      <c r="Q140" s="18">
        <v>-2.4899528325716456</v>
      </c>
      <c r="R140" s="18">
        <v>5.771882441840682</v>
      </c>
      <c r="S140" s="20">
        <v>114391.87579359778</v>
      </c>
      <c r="T140" s="19">
        <v>99341.180672162591</v>
      </c>
      <c r="U140" s="19">
        <v>-5.3252805555555511</v>
      </c>
      <c r="V140" s="19">
        <v>-9.2809920985143401E-2</v>
      </c>
      <c r="W140" s="19">
        <v>-1.7551284157500471</v>
      </c>
      <c r="X140" s="19">
        <v>-1.6041284157500473</v>
      </c>
      <c r="Y140" s="19">
        <v>2647.7191284157498</v>
      </c>
      <c r="Z140" s="19">
        <v>1.65</v>
      </c>
      <c r="AA140" s="20"/>
    </row>
    <row r="141" spans="1:27" x14ac:dyDescent="0.2">
      <c r="A141" s="22"/>
      <c r="B141" s="22">
        <v>4</v>
      </c>
      <c r="C141" s="13">
        <v>66</v>
      </c>
      <c r="D141" s="13">
        <v>24</v>
      </c>
      <c r="E141" s="13">
        <v>12</v>
      </c>
      <c r="F141" s="13">
        <v>84</v>
      </c>
      <c r="G141" s="13">
        <v>2</v>
      </c>
      <c r="H141" s="13">
        <v>8</v>
      </c>
      <c r="I141" s="18">
        <v>66.403333333333336</v>
      </c>
      <c r="J141" s="18">
        <v>84.035555555555547</v>
      </c>
      <c r="K141" s="18">
        <v>96</v>
      </c>
      <c r="L141" s="18">
        <v>48</v>
      </c>
      <c r="M141" s="18">
        <v>33.19</v>
      </c>
      <c r="N141" s="18">
        <v>96.809219444444437</v>
      </c>
      <c r="O141" s="18">
        <v>18.82937727192931</v>
      </c>
      <c r="P141" s="18">
        <v>18.823</v>
      </c>
      <c r="Q141" s="18">
        <v>-2.2324814762646747</v>
      </c>
      <c r="R141" s="18">
        <v>18.696563184360468</v>
      </c>
      <c r="S141" s="20">
        <v>114392.13326404766</v>
      </c>
      <c r="T141" s="19">
        <v>99354.105352796876</v>
      </c>
      <c r="U141" s="19">
        <v>-5.9644444444444531</v>
      </c>
      <c r="V141" s="19">
        <v>-0.10391128116956001</v>
      </c>
      <c r="W141" s="19">
        <v>-1.9559220454546282</v>
      </c>
      <c r="X141" s="19">
        <v>-1.8049220454546284</v>
      </c>
      <c r="Y141" s="19">
        <v>2647.9199220454543</v>
      </c>
      <c r="Z141" s="19">
        <v>1.65</v>
      </c>
      <c r="AA141" s="20"/>
    </row>
    <row r="142" spans="1:27" x14ac:dyDescent="0.2">
      <c r="A142" s="22"/>
      <c r="B142" s="22">
        <v>5</v>
      </c>
      <c r="C142" s="13">
        <v>80</v>
      </c>
      <c r="D142" s="13">
        <v>20</v>
      </c>
      <c r="E142" s="13">
        <v>17</v>
      </c>
      <c r="F142" s="13">
        <v>84</v>
      </c>
      <c r="G142" s="13">
        <v>20</v>
      </c>
      <c r="H142" s="13">
        <v>29</v>
      </c>
      <c r="I142" s="18">
        <v>80.338055555555556</v>
      </c>
      <c r="J142" s="18">
        <v>84.341388888888886</v>
      </c>
      <c r="K142" s="18">
        <v>110</v>
      </c>
      <c r="L142" s="18">
        <v>44</v>
      </c>
      <c r="M142" s="18">
        <v>38.200000000000003</v>
      </c>
      <c r="N142" s="18">
        <v>110.74394444444444</v>
      </c>
      <c r="O142" s="18">
        <v>-1.3246782271406632</v>
      </c>
      <c r="P142" s="18">
        <v>24.919</v>
      </c>
      <c r="Q142" s="18">
        <v>0.46919069841944433</v>
      </c>
      <c r="R142" s="18">
        <v>-1.2388028470976342</v>
      </c>
      <c r="S142" s="20">
        <v>114394.83493712878</v>
      </c>
      <c r="T142" s="19">
        <v>99334.169986873647</v>
      </c>
      <c r="U142" s="19">
        <v>-5.6586111111111137</v>
      </c>
      <c r="V142" s="19">
        <v>-9.8600923227411749E-2</v>
      </c>
      <c r="W142" s="19">
        <v>-2.4570364059038736</v>
      </c>
      <c r="X142" s="19">
        <v>-2.3060364059038738</v>
      </c>
      <c r="Y142" s="19">
        <v>2648.4210364059036</v>
      </c>
      <c r="Z142" s="19">
        <v>1.65</v>
      </c>
      <c r="AA142" s="20"/>
    </row>
    <row r="143" spans="1:27" x14ac:dyDescent="0.2">
      <c r="A143" s="22"/>
      <c r="B143" s="22">
        <v>6</v>
      </c>
      <c r="C143" s="13">
        <v>66</v>
      </c>
      <c r="D143" s="13">
        <v>57</v>
      </c>
      <c r="E143" s="13">
        <v>37</v>
      </c>
      <c r="F143" s="13">
        <v>84</v>
      </c>
      <c r="G143" s="13">
        <v>0</v>
      </c>
      <c r="H143" s="13">
        <v>7.99</v>
      </c>
      <c r="I143" s="18">
        <v>66.960277777777776</v>
      </c>
      <c r="J143" s="18">
        <v>84.002219444444449</v>
      </c>
      <c r="K143" s="18">
        <v>97</v>
      </c>
      <c r="L143" s="18">
        <v>21</v>
      </c>
      <c r="M143" s="18">
        <v>58.19</v>
      </c>
      <c r="N143" s="18">
        <v>97.366163888888892</v>
      </c>
      <c r="O143" s="18">
        <v>24.797571112914731</v>
      </c>
      <c r="P143" s="18">
        <v>24.690999999999999</v>
      </c>
      <c r="Q143" s="18">
        <v>-3.179295134680467</v>
      </c>
      <c r="R143" s="18">
        <v>24.592917995769845</v>
      </c>
      <c r="S143" s="20">
        <v>114391.18645010337</v>
      </c>
      <c r="T143" s="19">
        <v>99360.001707562376</v>
      </c>
      <c r="U143" s="19">
        <v>-5.9977805555555506</v>
      </c>
      <c r="V143" s="19">
        <v>-0.10448993877933832</v>
      </c>
      <c r="W143" s="19">
        <v>-2.5799610784006424</v>
      </c>
      <c r="X143" s="19">
        <v>-2.4289610784006426</v>
      </c>
      <c r="Y143" s="19">
        <v>2648.5439610784006</v>
      </c>
      <c r="Z143" s="19">
        <v>1.65</v>
      </c>
      <c r="AA143" s="20"/>
    </row>
    <row r="144" spans="1:27" x14ac:dyDescent="0.2">
      <c r="A144" s="22"/>
      <c r="B144" s="22">
        <v>7</v>
      </c>
      <c r="C144" s="13">
        <v>78</v>
      </c>
      <c r="D144" s="13">
        <v>45</v>
      </c>
      <c r="E144" s="13">
        <v>18</v>
      </c>
      <c r="F144" s="13">
        <v>83</v>
      </c>
      <c r="G144" s="13">
        <v>35</v>
      </c>
      <c r="H144" s="13">
        <v>24.99</v>
      </c>
      <c r="I144" s="18">
        <v>78.754999999999995</v>
      </c>
      <c r="J144" s="18">
        <v>83.590274999999991</v>
      </c>
      <c r="K144" s="18">
        <v>109</v>
      </c>
      <c r="L144" s="18">
        <v>9</v>
      </c>
      <c r="M144" s="18">
        <v>39.19</v>
      </c>
      <c r="N144" s="18">
        <v>109.16088611111111</v>
      </c>
      <c r="O144" s="18">
        <v>24.555840200995512</v>
      </c>
      <c r="P144" s="18">
        <v>31.033999999999999</v>
      </c>
      <c r="Q144" s="18">
        <v>-8.0597639469021569</v>
      </c>
      <c r="R144" s="18">
        <v>23.195462769624655</v>
      </c>
      <c r="S144" s="20">
        <v>114386.30598135891</v>
      </c>
      <c r="T144" s="19">
        <v>99358.604252099627</v>
      </c>
      <c r="U144" s="19">
        <v>-6.4097250000000088</v>
      </c>
      <c r="V144" s="19">
        <v>-0.11163760607813833</v>
      </c>
      <c r="W144" s="19">
        <v>-3.4645614670289446</v>
      </c>
      <c r="X144" s="19">
        <v>-3.3135614670289448</v>
      </c>
      <c r="Y144" s="19">
        <v>2649.4285614670289</v>
      </c>
      <c r="Z144" s="19">
        <v>1.65</v>
      </c>
      <c r="AA144" s="20"/>
    </row>
    <row r="145" spans="1:27" x14ac:dyDescent="0.2">
      <c r="A145" s="22"/>
      <c r="B145" s="22">
        <v>8</v>
      </c>
      <c r="C145" s="13">
        <v>69</v>
      </c>
      <c r="D145" s="13">
        <v>13</v>
      </c>
      <c r="E145" s="13">
        <v>55</v>
      </c>
      <c r="F145" s="13">
        <v>83</v>
      </c>
      <c r="G145" s="13">
        <v>35</v>
      </c>
      <c r="H145" s="13">
        <v>18.989999999999998</v>
      </c>
      <c r="I145" s="18">
        <v>69.231944444444451</v>
      </c>
      <c r="J145" s="18">
        <v>83.588608333333326</v>
      </c>
      <c r="K145" s="18">
        <v>99</v>
      </c>
      <c r="L145" s="18">
        <v>38</v>
      </c>
      <c r="M145" s="18">
        <v>16.190000000000001</v>
      </c>
      <c r="N145" s="18">
        <v>99.637830555555553</v>
      </c>
      <c r="O145" s="18">
        <v>30.840006164094113</v>
      </c>
      <c r="P145" s="18">
        <v>30.457999999999998</v>
      </c>
      <c r="Q145" s="18">
        <v>-5.163225557750593</v>
      </c>
      <c r="R145" s="18">
        <v>30.404721377462973</v>
      </c>
      <c r="S145" s="20">
        <v>114389.20251939855</v>
      </c>
      <c r="T145" s="19">
        <v>99365.813510847889</v>
      </c>
      <c r="U145" s="19">
        <v>-6.4113916666666739</v>
      </c>
      <c r="V145" s="19">
        <v>-0.11166651301710954</v>
      </c>
      <c r="W145" s="19">
        <v>-3.4011386534751225</v>
      </c>
      <c r="X145" s="19">
        <v>-3.2501386534751227</v>
      </c>
      <c r="Y145" s="19">
        <v>2649.3651386534748</v>
      </c>
      <c r="Z145" s="19">
        <v>1.65</v>
      </c>
      <c r="AA145" s="20"/>
    </row>
    <row r="146" spans="1:27" x14ac:dyDescent="0.2">
      <c r="A146" s="22"/>
      <c r="B146" s="22">
        <v>9</v>
      </c>
      <c r="C146" s="13">
        <v>76</v>
      </c>
      <c r="D146" s="13">
        <v>3</v>
      </c>
      <c r="E146" s="13">
        <v>1</v>
      </c>
      <c r="F146" s="13">
        <v>83</v>
      </c>
      <c r="G146" s="13">
        <v>19</v>
      </c>
      <c r="H146" s="13">
        <v>40</v>
      </c>
      <c r="I146" s="18">
        <v>76.050277777777779</v>
      </c>
      <c r="J146" s="18">
        <v>83.327777777777769</v>
      </c>
      <c r="K146" s="18">
        <v>106</v>
      </c>
      <c r="L146" s="18">
        <v>27</v>
      </c>
      <c r="M146" s="18">
        <v>22.19</v>
      </c>
      <c r="N146" s="18">
        <v>106.4561638888889</v>
      </c>
      <c r="O146" s="18">
        <v>30.267507823432808</v>
      </c>
      <c r="P146" s="18">
        <v>36.93</v>
      </c>
      <c r="Q146" s="18">
        <v>-8.5742305734441224</v>
      </c>
      <c r="R146" s="18">
        <v>29.027652332129485</v>
      </c>
      <c r="S146" s="20">
        <v>114385.79151444961</v>
      </c>
      <c r="T146" s="19">
        <v>99364.436441637183</v>
      </c>
      <c r="U146" s="19">
        <v>-6.6722222222222314</v>
      </c>
      <c r="V146" s="19">
        <v>-0.11618922068822711</v>
      </c>
      <c r="W146" s="19">
        <v>-4.2908679200162272</v>
      </c>
      <c r="X146" s="19">
        <v>-4.1398679200162274</v>
      </c>
      <c r="Y146" s="19">
        <v>2650.2548679200158</v>
      </c>
      <c r="Z146" s="19">
        <v>1.65</v>
      </c>
      <c r="AA146" s="20"/>
    </row>
    <row r="147" spans="1:27" x14ac:dyDescent="0.2">
      <c r="A147" s="22"/>
      <c r="B147" s="22">
        <v>10</v>
      </c>
      <c r="C147" s="13">
        <v>69</v>
      </c>
      <c r="D147" s="13">
        <v>43</v>
      </c>
      <c r="E147" s="13">
        <v>53</v>
      </c>
      <c r="F147" s="13">
        <v>82</v>
      </c>
      <c r="G147" s="13">
        <v>59</v>
      </c>
      <c r="H147" s="13">
        <v>31.99</v>
      </c>
      <c r="I147" s="18">
        <v>69.731388888888887</v>
      </c>
      <c r="J147" s="18">
        <v>82.992219444444444</v>
      </c>
      <c r="K147" s="18">
        <v>100</v>
      </c>
      <c r="L147" s="18">
        <v>8</v>
      </c>
      <c r="M147" s="18">
        <v>14.19</v>
      </c>
      <c r="N147" s="18">
        <v>100.137275</v>
      </c>
      <c r="O147" s="18">
        <v>36.679876669544242</v>
      </c>
      <c r="P147" s="18">
        <v>36.796999999999997</v>
      </c>
      <c r="Q147" s="18">
        <v>-6.4559216049186476</v>
      </c>
      <c r="R147" s="18">
        <v>36.107262825145312</v>
      </c>
      <c r="S147" s="20">
        <v>114387.90982307491</v>
      </c>
      <c r="T147" s="19">
        <v>99371.51605223291</v>
      </c>
      <c r="U147" s="19">
        <v>-7.0077805555555557</v>
      </c>
      <c r="V147" s="19">
        <v>-0.12200412638801986</v>
      </c>
      <c r="W147" s="19">
        <v>-4.4893858386999659</v>
      </c>
      <c r="X147" s="19">
        <v>-4.3383858386999661</v>
      </c>
      <c r="Y147" s="19">
        <v>2650.4533858386999</v>
      </c>
      <c r="Z147" s="19">
        <v>1.65</v>
      </c>
      <c r="AA147" s="20"/>
    </row>
    <row r="148" spans="1:27" x14ac:dyDescent="0.2">
      <c r="A148" s="22"/>
      <c r="B148" s="22">
        <v>11</v>
      </c>
      <c r="C148" s="13">
        <v>69</v>
      </c>
      <c r="D148" s="13">
        <v>40</v>
      </c>
      <c r="E148" s="13">
        <v>47</v>
      </c>
      <c r="F148" s="13">
        <v>82</v>
      </c>
      <c r="G148" s="13">
        <v>59</v>
      </c>
      <c r="H148" s="13">
        <v>27</v>
      </c>
      <c r="I148" s="18">
        <v>69.679722222222225</v>
      </c>
      <c r="J148" s="18">
        <v>82.990833333333327</v>
      </c>
      <c r="K148" s="18">
        <v>100</v>
      </c>
      <c r="L148" s="18">
        <v>5</v>
      </c>
      <c r="M148" s="18">
        <v>8.1999999999999993</v>
      </c>
      <c r="N148" s="18">
        <v>100.08561111111111</v>
      </c>
      <c r="O148" s="18">
        <v>36.522111654304254</v>
      </c>
      <c r="P148" s="18">
        <v>36.752000000000002</v>
      </c>
      <c r="Q148" s="18">
        <v>-6.3957331593376008</v>
      </c>
      <c r="R148" s="18">
        <v>35.957742379688078</v>
      </c>
      <c r="S148" s="20">
        <v>114387.97001327101</v>
      </c>
      <c r="T148" s="19">
        <v>99371.366532100437</v>
      </c>
      <c r="U148" s="19">
        <v>-7.0091666666666725</v>
      </c>
      <c r="V148" s="19">
        <v>-0.12202813782940444</v>
      </c>
      <c r="W148" s="19">
        <v>-4.4847781215062721</v>
      </c>
      <c r="X148" s="19">
        <v>-4.3337781215062723</v>
      </c>
      <c r="Y148" s="19">
        <v>2650.4487781215062</v>
      </c>
      <c r="Z148" s="19">
        <v>1.65</v>
      </c>
      <c r="AA148" s="20"/>
    </row>
    <row r="149" spans="1:27" x14ac:dyDescent="0.2">
      <c r="A149" s="22"/>
      <c r="B149" s="22">
        <v>12</v>
      </c>
      <c r="C149" s="13">
        <v>75</v>
      </c>
      <c r="D149" s="13">
        <v>35</v>
      </c>
      <c r="E149" s="13">
        <v>54</v>
      </c>
      <c r="F149" s="13">
        <v>82</v>
      </c>
      <c r="G149" s="13">
        <v>49</v>
      </c>
      <c r="H149" s="13">
        <v>19.989999999999998</v>
      </c>
      <c r="I149" s="18">
        <v>75.598333333333329</v>
      </c>
      <c r="J149" s="18">
        <v>82.822219444444443</v>
      </c>
      <c r="K149" s="18">
        <v>106</v>
      </c>
      <c r="L149" s="18">
        <v>0</v>
      </c>
      <c r="M149" s="18">
        <v>15.19</v>
      </c>
      <c r="N149" s="18">
        <v>106.00421944444444</v>
      </c>
      <c r="O149" s="18">
        <v>36.477339118977127</v>
      </c>
      <c r="P149" s="18">
        <v>42.767000000000003</v>
      </c>
      <c r="Q149" s="18">
        <v>-10.057099519628434</v>
      </c>
      <c r="R149" s="18">
        <v>35.063528322933344</v>
      </c>
      <c r="S149" s="20">
        <v>114384.3086452108</v>
      </c>
      <c r="T149" s="19">
        <v>99370.472317556108</v>
      </c>
      <c r="U149" s="19">
        <v>-7.1777805555555574</v>
      </c>
      <c r="V149" s="19">
        <v>-0.12494847962420484</v>
      </c>
      <c r="W149" s="19">
        <v>-5.3436716280883685</v>
      </c>
      <c r="X149" s="19">
        <v>-5.1926716280883687</v>
      </c>
      <c r="Y149" s="19">
        <v>2651.307671628088</v>
      </c>
      <c r="Z149" s="19">
        <v>1.65</v>
      </c>
      <c r="AA149" s="20"/>
    </row>
    <row r="150" spans="1:27" x14ac:dyDescent="0.2">
      <c r="A150" s="22"/>
      <c r="B150" s="22">
        <v>13</v>
      </c>
      <c r="C150" s="13">
        <v>69</v>
      </c>
      <c r="D150" s="13">
        <v>57</v>
      </c>
      <c r="E150" s="13">
        <v>48</v>
      </c>
      <c r="F150" s="13">
        <v>82</v>
      </c>
      <c r="G150" s="13">
        <v>36</v>
      </c>
      <c r="H150" s="13">
        <v>24.99</v>
      </c>
      <c r="I150" s="18">
        <v>69.963333333333338</v>
      </c>
      <c r="J150" s="18">
        <v>82.606941666666657</v>
      </c>
      <c r="K150" s="18">
        <v>100</v>
      </c>
      <c r="L150" s="18">
        <v>22</v>
      </c>
      <c r="M150" s="18">
        <v>9.19</v>
      </c>
      <c r="N150" s="18">
        <v>100.36921944444444</v>
      </c>
      <c r="O150" s="18">
        <v>42.431845169832869</v>
      </c>
      <c r="P150" s="18">
        <v>42.985999999999997</v>
      </c>
      <c r="Q150" s="18">
        <v>-7.6373384884036666</v>
      </c>
      <c r="R150" s="18">
        <v>41.738861332458711</v>
      </c>
      <c r="S150" s="20">
        <v>114386.72840591839</v>
      </c>
      <c r="T150" s="19">
        <v>99377.147650682935</v>
      </c>
      <c r="U150" s="19">
        <v>-7.3930583333333431</v>
      </c>
      <c r="V150" s="19">
        <v>-0.12867544977349593</v>
      </c>
      <c r="W150" s="19">
        <v>-5.5312428839634959</v>
      </c>
      <c r="X150" s="19">
        <v>-5.3802428839634961</v>
      </c>
      <c r="Y150" s="19">
        <v>2651.4952428839633</v>
      </c>
      <c r="Z150" s="19">
        <v>1.65</v>
      </c>
      <c r="AA150" s="20"/>
    </row>
    <row r="151" spans="1:27" x14ac:dyDescent="0.2">
      <c r="A151" s="22"/>
      <c r="B151" s="22">
        <v>14</v>
      </c>
      <c r="C151" s="13">
        <v>75</v>
      </c>
      <c r="D151" s="13">
        <v>1</v>
      </c>
      <c r="E151" s="13">
        <v>52</v>
      </c>
      <c r="F151" s="13">
        <v>82</v>
      </c>
      <c r="G151" s="13">
        <v>9</v>
      </c>
      <c r="H151" s="13">
        <v>12.99</v>
      </c>
      <c r="I151" s="18">
        <v>75.031111111111116</v>
      </c>
      <c r="J151" s="18">
        <v>82.153608333333338</v>
      </c>
      <c r="K151" s="18">
        <v>105</v>
      </c>
      <c r="L151" s="18">
        <v>26</v>
      </c>
      <c r="M151" s="18">
        <v>13.2</v>
      </c>
      <c r="N151" s="18">
        <v>105.437</v>
      </c>
      <c r="O151" s="18">
        <v>42.628647304616457</v>
      </c>
      <c r="P151" s="18">
        <v>48.350999999999999</v>
      </c>
      <c r="Q151" s="18">
        <v>-11.346835693642994</v>
      </c>
      <c r="R151" s="18">
        <v>41.090764056693487</v>
      </c>
      <c r="S151" s="20">
        <v>114383.0189107367</v>
      </c>
      <c r="T151" s="19">
        <v>99376.499553777438</v>
      </c>
      <c r="U151" s="19">
        <v>-7.846391666666662</v>
      </c>
      <c r="V151" s="19">
        <v>-0.13651772383201249</v>
      </c>
      <c r="W151" s="19">
        <v>-6.6007684650016358</v>
      </c>
      <c r="X151" s="19">
        <v>-6.449768465001636</v>
      </c>
      <c r="Y151" s="19">
        <v>2652.5647684650016</v>
      </c>
      <c r="Z151" s="19">
        <v>1.65</v>
      </c>
      <c r="AA151" s="20"/>
    </row>
    <row r="152" spans="1:27" x14ac:dyDescent="0.2">
      <c r="A152" s="22"/>
      <c r="B152" s="22">
        <v>15</v>
      </c>
      <c r="C152" s="13">
        <v>70</v>
      </c>
      <c r="D152" s="13">
        <v>28</v>
      </c>
      <c r="E152" s="13">
        <v>6</v>
      </c>
      <c r="F152" s="13">
        <v>82</v>
      </c>
      <c r="G152" s="13">
        <v>16</v>
      </c>
      <c r="H152" s="13">
        <v>5</v>
      </c>
      <c r="I152" s="18">
        <v>70.468333333333334</v>
      </c>
      <c r="J152" s="18">
        <v>82.268055555555549</v>
      </c>
      <c r="K152" s="18">
        <v>100</v>
      </c>
      <c r="L152" s="18">
        <v>52</v>
      </c>
      <c r="M152" s="18">
        <v>27.19</v>
      </c>
      <c r="N152" s="18">
        <v>100.87421944444445</v>
      </c>
      <c r="O152" s="18">
        <v>47.898320297560829</v>
      </c>
      <c r="P152" s="18">
        <v>48.533999999999999</v>
      </c>
      <c r="Q152" s="18">
        <v>-9.0361898905326559</v>
      </c>
      <c r="R152" s="18">
        <v>47.038243585299433</v>
      </c>
      <c r="S152" s="20">
        <v>114385.32955425934</v>
      </c>
      <c r="T152" s="19">
        <v>99382.44703286796</v>
      </c>
      <c r="U152" s="19">
        <v>-7.7319444444444514</v>
      </c>
      <c r="V152" s="19">
        <v>-0.13453867311004453</v>
      </c>
      <c r="W152" s="19">
        <v>-6.5296999607229012</v>
      </c>
      <c r="X152" s="19">
        <v>-6.3786999607229014</v>
      </c>
      <c r="Y152" s="19">
        <v>2652.4936999607226</v>
      </c>
      <c r="Z152" s="19">
        <v>1.65</v>
      </c>
      <c r="AA152" s="20"/>
    </row>
    <row r="153" spans="1:27" x14ac:dyDescent="0.2">
      <c r="A153" s="22"/>
      <c r="B153" s="22">
        <v>16</v>
      </c>
      <c r="C153" s="13">
        <v>74</v>
      </c>
      <c r="D153" s="13">
        <v>28</v>
      </c>
      <c r="E153" s="13">
        <v>49</v>
      </c>
      <c r="F153" s="13">
        <v>81</v>
      </c>
      <c r="G153" s="13">
        <v>38</v>
      </c>
      <c r="H153" s="13">
        <v>50.99</v>
      </c>
      <c r="I153" s="18">
        <v>74.480277777777786</v>
      </c>
      <c r="J153" s="18">
        <v>81.647497222222228</v>
      </c>
      <c r="K153" s="18">
        <v>104</v>
      </c>
      <c r="L153" s="18">
        <v>53</v>
      </c>
      <c r="M153" s="18">
        <v>10.199999999999999</v>
      </c>
      <c r="N153" s="18">
        <v>104.88616666666667</v>
      </c>
      <c r="O153" s="18">
        <v>48.092745548813653</v>
      </c>
      <c r="P153" s="18">
        <v>54.106999999999999</v>
      </c>
      <c r="Q153" s="18">
        <v>-12.355000674736313</v>
      </c>
      <c r="R153" s="18">
        <v>46.47866319882921</v>
      </c>
      <c r="S153" s="20">
        <v>114382.01074575562</v>
      </c>
      <c r="T153" s="19">
        <v>99381.887452919575</v>
      </c>
      <c r="U153" s="19">
        <v>-8.3525027777777723</v>
      </c>
      <c r="V153" s="19">
        <v>-0.14526288860063402</v>
      </c>
      <c r="W153" s="19">
        <v>-7.8597391135145047</v>
      </c>
      <c r="X153" s="19">
        <v>-7.7087391135145058</v>
      </c>
      <c r="Y153" s="19">
        <v>2653.8237391135144</v>
      </c>
      <c r="Z153" s="19">
        <v>1.65</v>
      </c>
      <c r="AA153" s="20"/>
    </row>
    <row r="154" spans="1:27" x14ac:dyDescent="0.2">
      <c r="A154" s="22"/>
      <c r="B154" s="22">
        <v>17</v>
      </c>
      <c r="C154" s="13">
        <v>69</v>
      </c>
      <c r="D154" s="13">
        <v>41</v>
      </c>
      <c r="E154" s="13">
        <v>29</v>
      </c>
      <c r="F154" s="13">
        <v>81</v>
      </c>
      <c r="G154" s="13">
        <v>20</v>
      </c>
      <c r="H154" s="13">
        <v>14.99</v>
      </c>
      <c r="I154" s="18">
        <v>69.691388888888895</v>
      </c>
      <c r="J154" s="18">
        <v>81.337497222222211</v>
      </c>
      <c r="K154" s="18">
        <v>100</v>
      </c>
      <c r="L154" s="18">
        <v>5</v>
      </c>
      <c r="M154" s="18">
        <v>50.19</v>
      </c>
      <c r="N154" s="18">
        <v>100.097275</v>
      </c>
      <c r="O154" s="18">
        <v>53.533092483669854</v>
      </c>
      <c r="P154" s="18">
        <v>54.877000000000002</v>
      </c>
      <c r="Q154" s="18">
        <v>-9.3854165656679971</v>
      </c>
      <c r="R154" s="18">
        <v>52.703946216142434</v>
      </c>
      <c r="S154" s="20">
        <v>114384.98032730953</v>
      </c>
      <c r="T154" s="19">
        <v>99388.112735481875</v>
      </c>
      <c r="U154" s="19">
        <v>-8.6625027777777888</v>
      </c>
      <c r="V154" s="19">
        <v>-0.15061386808804539</v>
      </c>
      <c r="W154" s="19">
        <v>-8.2652372390676678</v>
      </c>
      <c r="X154" s="19">
        <v>-8.114237239067668</v>
      </c>
      <c r="Y154" s="19">
        <v>2654.2292372390675</v>
      </c>
      <c r="Z154" s="19">
        <v>1.65</v>
      </c>
      <c r="AA154" s="20"/>
    </row>
    <row r="155" spans="1:27" x14ac:dyDescent="0.2">
      <c r="A155" s="22"/>
      <c r="B155" s="22">
        <v>18</v>
      </c>
      <c r="C155" s="13">
        <v>74</v>
      </c>
      <c r="D155" s="13">
        <v>39</v>
      </c>
      <c r="E155" s="13">
        <v>34</v>
      </c>
      <c r="F155" s="13">
        <v>81</v>
      </c>
      <c r="G155" s="13">
        <v>13</v>
      </c>
      <c r="H155" s="13">
        <v>44</v>
      </c>
      <c r="I155" s="18">
        <v>74.659444444444446</v>
      </c>
      <c r="J155" s="18">
        <v>81.228888888888889</v>
      </c>
      <c r="K155" s="18">
        <v>105</v>
      </c>
      <c r="L155" s="18">
        <v>3</v>
      </c>
      <c r="M155" s="18">
        <v>55.2</v>
      </c>
      <c r="N155" s="18">
        <v>105.06533333333333</v>
      </c>
      <c r="O155" s="18">
        <v>54.251000229117984</v>
      </c>
      <c r="P155" s="18">
        <v>60.981000000000002</v>
      </c>
      <c r="Q155" s="18">
        <v>-14.100936483719694</v>
      </c>
      <c r="R155" s="18">
        <v>52.386397243386213</v>
      </c>
      <c r="S155" s="20">
        <v>114380.26480994663</v>
      </c>
      <c r="T155" s="19">
        <v>99387.79518696414</v>
      </c>
      <c r="U155" s="19">
        <v>-8.7711111111111109</v>
      </c>
      <c r="V155" s="19">
        <v>-0.15248754595385949</v>
      </c>
      <c r="W155" s="19">
        <v>-9.2988430398123061</v>
      </c>
      <c r="X155" s="19">
        <v>-9.1478430398123063</v>
      </c>
      <c r="Y155" s="19">
        <v>2655.2628430398122</v>
      </c>
      <c r="Z155" s="19">
        <v>1.65</v>
      </c>
      <c r="AA155" s="20"/>
    </row>
    <row r="156" spans="1:27" x14ac:dyDescent="0.2">
      <c r="A156" s="22"/>
      <c r="B156" s="22">
        <v>19</v>
      </c>
      <c r="C156" s="13">
        <v>69</v>
      </c>
      <c r="D156" s="13">
        <v>38</v>
      </c>
      <c r="E156" s="13">
        <v>57</v>
      </c>
      <c r="F156" s="13">
        <v>81</v>
      </c>
      <c r="G156" s="13">
        <v>22</v>
      </c>
      <c r="H156" s="13">
        <v>34</v>
      </c>
      <c r="I156" s="18">
        <v>69.649166666666673</v>
      </c>
      <c r="J156" s="18">
        <v>81.376111111111101</v>
      </c>
      <c r="K156" s="18">
        <v>100</v>
      </c>
      <c r="L156" s="18">
        <v>3</v>
      </c>
      <c r="M156" s="18">
        <v>18.190000000000001</v>
      </c>
      <c r="N156" s="18">
        <v>100.05505277777777</v>
      </c>
      <c r="O156" s="18">
        <v>60.267851124135284</v>
      </c>
      <c r="P156" s="18">
        <v>60.835999999999999</v>
      </c>
      <c r="Q156" s="18">
        <v>-10.522426419010285</v>
      </c>
      <c r="R156" s="18">
        <v>59.34216394249075</v>
      </c>
      <c r="S156" s="20">
        <v>114383.84331713435</v>
      </c>
      <c r="T156" s="19">
        <v>99394.750953153096</v>
      </c>
      <c r="U156" s="19">
        <v>-8.6238888888888994</v>
      </c>
      <c r="V156" s="19">
        <v>-0.14994758228814745</v>
      </c>
      <c r="W156" s="19">
        <v>-9.1222111160817381</v>
      </c>
      <c r="X156" s="19">
        <v>-8.9712111160817383</v>
      </c>
      <c r="Y156" s="19">
        <v>2655.0862111160814</v>
      </c>
      <c r="Z156" s="19">
        <v>1.65</v>
      </c>
      <c r="AA156" s="20"/>
    </row>
    <row r="157" spans="1:27" x14ac:dyDescent="0.2">
      <c r="A157" s="22"/>
      <c r="B157" s="22">
        <v>20</v>
      </c>
      <c r="C157" s="13">
        <v>74</v>
      </c>
      <c r="D157" s="13">
        <v>24</v>
      </c>
      <c r="E157" s="13">
        <v>35</v>
      </c>
      <c r="F157" s="13">
        <v>80</v>
      </c>
      <c r="G157" s="13">
        <v>45</v>
      </c>
      <c r="H157" s="13">
        <v>41.99</v>
      </c>
      <c r="I157" s="18">
        <v>74.409722222222229</v>
      </c>
      <c r="J157" s="18">
        <v>80.76166388888889</v>
      </c>
      <c r="K157" s="18">
        <v>104</v>
      </c>
      <c r="L157" s="18">
        <v>48</v>
      </c>
      <c r="M157" s="18">
        <v>56.19</v>
      </c>
      <c r="N157" s="18">
        <v>104.81560833333333</v>
      </c>
      <c r="O157" s="18">
        <v>60.148185012963069</v>
      </c>
      <c r="P157" s="18">
        <v>67.472999999999999</v>
      </c>
      <c r="Q157" s="18">
        <v>-15.380439904055347</v>
      </c>
      <c r="R157" s="18">
        <v>58.148484319983588</v>
      </c>
      <c r="S157" s="20">
        <v>114378.98530370719</v>
      </c>
      <c r="T157" s="19">
        <v>99393.557273295068</v>
      </c>
      <c r="U157" s="19">
        <v>-9.23833611111111</v>
      </c>
      <c r="V157" s="19">
        <v>-0.16054163620187561</v>
      </c>
      <c r="W157" s="19">
        <v>-10.832225819449153</v>
      </c>
      <c r="X157" s="19">
        <v>-10.681225819449153</v>
      </c>
      <c r="Y157" s="19">
        <v>2656.7962258194489</v>
      </c>
      <c r="Z157" s="19">
        <v>1.65</v>
      </c>
      <c r="AA157" s="20"/>
    </row>
    <row r="158" spans="1:27" x14ac:dyDescent="0.2">
      <c r="A158" s="22"/>
      <c r="B158" s="22">
        <v>21</v>
      </c>
      <c r="C158" s="13">
        <v>70</v>
      </c>
      <c r="D158" s="13">
        <v>11</v>
      </c>
      <c r="E158" s="13">
        <v>29</v>
      </c>
      <c r="F158" s="13">
        <v>80</v>
      </c>
      <c r="G158" s="13">
        <v>32</v>
      </c>
      <c r="H158" s="13">
        <v>30</v>
      </c>
      <c r="I158" s="18">
        <v>70.191388888888895</v>
      </c>
      <c r="J158" s="18">
        <v>80.541666666666671</v>
      </c>
      <c r="K158" s="18">
        <v>100</v>
      </c>
      <c r="L158" s="18">
        <v>35</v>
      </c>
      <c r="M158" s="18">
        <v>50.19</v>
      </c>
      <c r="N158" s="18">
        <v>100.597275</v>
      </c>
      <c r="O158" s="18">
        <v>66.597812897614091</v>
      </c>
      <c r="P158" s="18">
        <v>66.951999999999998</v>
      </c>
      <c r="Q158" s="18">
        <v>-12.247644260431844</v>
      </c>
      <c r="R158" s="18">
        <v>65.461927047830827</v>
      </c>
      <c r="S158" s="20">
        <v>114382.11809899624</v>
      </c>
      <c r="T158" s="19">
        <v>99400.870716174803</v>
      </c>
      <c r="U158" s="19">
        <v>-9.4583333333333286</v>
      </c>
      <c r="V158" s="19">
        <v>-0.16433031515155153</v>
      </c>
      <c r="W158" s="19">
        <v>-11.002243260026678</v>
      </c>
      <c r="X158" s="19">
        <v>-10.851243260026678</v>
      </c>
      <c r="Y158" s="19">
        <v>2656.9662432600267</v>
      </c>
      <c r="Z158" s="19">
        <v>1.65</v>
      </c>
      <c r="AA158" s="20"/>
    </row>
    <row r="159" spans="1:27" x14ac:dyDescent="0.2">
      <c r="A159" s="22"/>
      <c r="B159" s="22">
        <v>22</v>
      </c>
      <c r="C159" s="13">
        <v>70</v>
      </c>
      <c r="D159" s="13">
        <v>11</v>
      </c>
      <c r="E159" s="13">
        <v>30</v>
      </c>
      <c r="F159" s="13">
        <v>80</v>
      </c>
      <c r="G159" s="13">
        <v>32</v>
      </c>
      <c r="H159" s="13">
        <v>23</v>
      </c>
      <c r="I159" s="18">
        <v>70.191666666666677</v>
      </c>
      <c r="J159" s="18">
        <v>80.539722222222224</v>
      </c>
      <c r="K159" s="18">
        <v>100</v>
      </c>
      <c r="L159" s="18">
        <v>35</v>
      </c>
      <c r="M159" s="18">
        <v>51.19</v>
      </c>
      <c r="N159" s="18">
        <v>100.59755277777778</v>
      </c>
      <c r="O159" s="18">
        <v>66.041812113593593</v>
      </c>
      <c r="P159" s="18">
        <v>66.956000000000003</v>
      </c>
      <c r="Q159" s="18">
        <v>-12.145707876299531</v>
      </c>
      <c r="R159" s="18">
        <v>64.915350476068397</v>
      </c>
      <c r="S159" s="20">
        <v>114382.22003540686</v>
      </c>
      <c r="T159" s="19">
        <v>99400.324139607983</v>
      </c>
      <c r="U159" s="19">
        <v>-9.460277777777776</v>
      </c>
      <c r="V159" s="19">
        <v>-0.16436379065409804</v>
      </c>
      <c r="W159" s="19">
        <v>-11.005141967035788</v>
      </c>
      <c r="X159" s="19">
        <v>-10.854141967035789</v>
      </c>
      <c r="Y159" s="19">
        <v>2656.9691419670357</v>
      </c>
      <c r="Z159" s="19">
        <v>1.65</v>
      </c>
      <c r="AA159" s="20"/>
    </row>
    <row r="160" spans="1:27" x14ac:dyDescent="0.2">
      <c r="A160" s="22"/>
      <c r="B160" s="22">
        <v>23</v>
      </c>
      <c r="C160" s="13">
        <v>74</v>
      </c>
      <c r="D160" s="13">
        <v>3</v>
      </c>
      <c r="E160" s="13">
        <v>9</v>
      </c>
      <c r="F160" s="13">
        <v>80</v>
      </c>
      <c r="G160" s="13">
        <v>25</v>
      </c>
      <c r="H160" s="13">
        <v>6</v>
      </c>
      <c r="I160" s="18">
        <v>74.052499999999995</v>
      </c>
      <c r="J160" s="18">
        <v>80.418333333333337</v>
      </c>
      <c r="K160" s="18">
        <v>104</v>
      </c>
      <c r="L160" s="18">
        <v>27</v>
      </c>
      <c r="M160" s="18">
        <v>30.2</v>
      </c>
      <c r="N160" s="18">
        <v>104.45838888888889</v>
      </c>
      <c r="O160" s="18">
        <v>66.045384292056227</v>
      </c>
      <c r="P160" s="18">
        <v>73.427000000000007</v>
      </c>
      <c r="Q160" s="18">
        <v>-16.490001525477613</v>
      </c>
      <c r="R160" s="18">
        <v>63.953675703395916</v>
      </c>
      <c r="S160" s="20">
        <v>114377.87574490487</v>
      </c>
      <c r="T160" s="19">
        <v>99399.362465424143</v>
      </c>
      <c r="U160" s="19">
        <v>-9.5816666666666634</v>
      </c>
      <c r="V160" s="19">
        <v>-0.16645324210107953</v>
      </c>
      <c r="W160" s="19">
        <v>-12.222162207755968</v>
      </c>
      <c r="X160" s="19">
        <v>-12.071162207755968</v>
      </c>
      <c r="Y160" s="19">
        <v>2658.1861622077558</v>
      </c>
      <c r="Z160" s="19">
        <v>1.65</v>
      </c>
      <c r="AA160" s="20"/>
    </row>
    <row r="161" spans="1:27" x14ac:dyDescent="0.2">
      <c r="A161" s="22"/>
      <c r="B161" s="22">
        <v>24</v>
      </c>
      <c r="C161" s="13">
        <v>70</v>
      </c>
      <c r="D161" s="13">
        <v>14</v>
      </c>
      <c r="E161" s="13">
        <v>20</v>
      </c>
      <c r="F161" s="13">
        <v>80</v>
      </c>
      <c r="G161" s="13">
        <v>12</v>
      </c>
      <c r="H161" s="13">
        <v>26</v>
      </c>
      <c r="I161" s="18">
        <v>70.238888888888894</v>
      </c>
      <c r="J161" s="18">
        <v>80.207222222222228</v>
      </c>
      <c r="K161" s="18">
        <v>100</v>
      </c>
      <c r="L161" s="18">
        <v>38</v>
      </c>
      <c r="M161" s="18">
        <v>41.2</v>
      </c>
      <c r="N161" s="18">
        <v>100.64477777777778</v>
      </c>
      <c r="O161" s="18">
        <v>72.402645531550178</v>
      </c>
      <c r="P161" s="18">
        <v>72.998999999999995</v>
      </c>
      <c r="Q161" s="18">
        <v>-13.374178863224643</v>
      </c>
      <c r="R161" s="18">
        <v>71.156689212622723</v>
      </c>
      <c r="S161" s="20">
        <v>114380.99156756714</v>
      </c>
      <c r="T161" s="19">
        <v>99406.565478933378</v>
      </c>
      <c r="U161" s="19">
        <v>-9.792777777777772</v>
      </c>
      <c r="V161" s="19">
        <v>-0.17008528561416134</v>
      </c>
      <c r="W161" s="19">
        <v>-12.416055764548162</v>
      </c>
      <c r="X161" s="19">
        <v>-12.265055764548162</v>
      </c>
      <c r="Y161" s="19">
        <v>2658.3800557645482</v>
      </c>
      <c r="Z161" s="19">
        <v>1.65</v>
      </c>
      <c r="AA161" s="20"/>
    </row>
    <row r="162" spans="1:27" x14ac:dyDescent="0.2">
      <c r="A162" s="22"/>
      <c r="B162" s="22">
        <v>25</v>
      </c>
      <c r="C162" s="13">
        <v>74</v>
      </c>
      <c r="D162" s="13">
        <v>9</v>
      </c>
      <c r="E162" s="13">
        <v>3</v>
      </c>
      <c r="F162" s="13">
        <v>80</v>
      </c>
      <c r="G162" s="13">
        <v>9</v>
      </c>
      <c r="H162" s="13">
        <v>45</v>
      </c>
      <c r="I162" s="18">
        <v>74.150833333333338</v>
      </c>
      <c r="J162" s="18">
        <v>80.162500000000009</v>
      </c>
      <c r="K162" s="18">
        <v>104</v>
      </c>
      <c r="L162" s="18">
        <v>33</v>
      </c>
      <c r="M162" s="18">
        <v>24.19</v>
      </c>
      <c r="N162" s="18">
        <v>104.55671944444444</v>
      </c>
      <c r="O162" s="18">
        <v>71.935356816044433</v>
      </c>
      <c r="P162" s="18">
        <v>79.477999999999994</v>
      </c>
      <c r="Q162" s="18">
        <v>-18.080109595038941</v>
      </c>
      <c r="R162" s="18">
        <v>69.626181837603383</v>
      </c>
      <c r="S162" s="20">
        <v>114376.28563345975</v>
      </c>
      <c r="T162" s="19">
        <v>99405.034970681809</v>
      </c>
      <c r="U162" s="19">
        <v>-9.8374999999999915</v>
      </c>
      <c r="V162" s="19">
        <v>-0.17085441062520407</v>
      </c>
      <c r="W162" s="19">
        <v>-13.579166847669969</v>
      </c>
      <c r="X162" s="19">
        <v>-13.428166847669969</v>
      </c>
      <c r="Y162" s="19">
        <v>2659.5431668476699</v>
      </c>
      <c r="Z162" s="19">
        <v>1.65</v>
      </c>
      <c r="AA162" s="20"/>
    </row>
    <row r="163" spans="1:27" x14ac:dyDescent="0.2">
      <c r="A163" s="22"/>
      <c r="B163" s="22">
        <v>26</v>
      </c>
      <c r="C163" s="13">
        <v>70</v>
      </c>
      <c r="D163" s="13">
        <v>9</v>
      </c>
      <c r="E163" s="13">
        <v>8</v>
      </c>
      <c r="F163" s="13">
        <v>79</v>
      </c>
      <c r="G163" s="13">
        <v>52</v>
      </c>
      <c r="H163" s="13">
        <v>1</v>
      </c>
      <c r="I163" s="18">
        <v>70.152222222222221</v>
      </c>
      <c r="J163" s="18">
        <v>79.866944444444442</v>
      </c>
      <c r="K163" s="18">
        <v>100</v>
      </c>
      <c r="L163" s="18">
        <v>33</v>
      </c>
      <c r="M163" s="18">
        <v>29.2</v>
      </c>
      <c r="N163" s="18">
        <v>100.55811111111112</v>
      </c>
      <c r="O163" s="18">
        <v>78.309378185011411</v>
      </c>
      <c r="P163" s="18">
        <v>79.036000000000001</v>
      </c>
      <c r="Q163" s="18">
        <v>-14.348837111324949</v>
      </c>
      <c r="R163" s="18">
        <v>76.983566982024186</v>
      </c>
      <c r="S163" s="20">
        <v>114380.01690931903</v>
      </c>
      <c r="T163" s="19">
        <v>99412.392356702781</v>
      </c>
      <c r="U163" s="19">
        <v>-10.133055555555558</v>
      </c>
      <c r="V163" s="19">
        <v>-0.17593468460219089</v>
      </c>
      <c r="W163" s="19">
        <v>-13.90517373221876</v>
      </c>
      <c r="X163" s="19">
        <v>-13.75417373221876</v>
      </c>
      <c r="Y163" s="19">
        <v>2659.8691737322188</v>
      </c>
      <c r="Z163" s="19">
        <v>1.65</v>
      </c>
      <c r="AA163" s="20"/>
    </row>
    <row r="164" spans="1:27" x14ac:dyDescent="0.2">
      <c r="A164" s="22"/>
      <c r="B164" s="22">
        <v>27</v>
      </c>
      <c r="C164" s="13">
        <v>70</v>
      </c>
      <c r="D164" s="13">
        <v>7</v>
      </c>
      <c r="E164" s="13">
        <v>29</v>
      </c>
      <c r="F164" s="13">
        <v>79</v>
      </c>
      <c r="G164" s="13">
        <v>37</v>
      </c>
      <c r="H164" s="13">
        <v>15</v>
      </c>
      <c r="I164" s="18">
        <v>70.124722222222218</v>
      </c>
      <c r="J164" s="18">
        <v>79.620833333333323</v>
      </c>
      <c r="K164" s="18">
        <v>100</v>
      </c>
      <c r="L164" s="18">
        <v>31</v>
      </c>
      <c r="M164" s="18">
        <v>50.2</v>
      </c>
      <c r="N164" s="18">
        <v>100.53061111111111</v>
      </c>
      <c r="O164" s="18">
        <v>77.80318399318125</v>
      </c>
      <c r="P164" s="18">
        <v>84.995999999999995</v>
      </c>
      <c r="Q164" s="18">
        <v>-14.219373535889785</v>
      </c>
      <c r="R164" s="18">
        <v>76.492776493755628</v>
      </c>
      <c r="S164" s="20">
        <v>114380.14637289447</v>
      </c>
      <c r="T164" s="19">
        <v>99411.90156621451</v>
      </c>
      <c r="U164" s="19">
        <v>-10.379166666666677</v>
      </c>
      <c r="V164" s="19">
        <v>-0.18016149664595474</v>
      </c>
      <c r="W164" s="19">
        <v>-15.313006568919569</v>
      </c>
      <c r="X164" s="19">
        <v>-15.162006568919569</v>
      </c>
      <c r="Y164" s="19">
        <v>2661.2770065689192</v>
      </c>
      <c r="Z164" s="19">
        <v>1.65</v>
      </c>
      <c r="AA164" s="20"/>
    </row>
    <row r="165" spans="1:27" x14ac:dyDescent="0.2">
      <c r="A165" s="22"/>
      <c r="B165" s="22">
        <v>28</v>
      </c>
      <c r="C165" s="13">
        <v>73</v>
      </c>
      <c r="D165" s="13">
        <v>24</v>
      </c>
      <c r="E165" s="13">
        <v>45</v>
      </c>
      <c r="F165" s="13">
        <v>79</v>
      </c>
      <c r="G165" s="13">
        <v>55</v>
      </c>
      <c r="H165" s="13">
        <v>46.99</v>
      </c>
      <c r="I165" s="18">
        <v>73.412500000000009</v>
      </c>
      <c r="J165" s="18">
        <v>79.929719444444444</v>
      </c>
      <c r="K165" s="18">
        <v>103</v>
      </c>
      <c r="L165" s="18">
        <v>49</v>
      </c>
      <c r="M165" s="18">
        <v>6.19</v>
      </c>
      <c r="N165" s="18">
        <v>103.81838611111111</v>
      </c>
      <c r="O165" s="18">
        <v>83.605214226268359</v>
      </c>
      <c r="P165" s="18">
        <v>85.427999999999997</v>
      </c>
      <c r="Q165" s="18">
        <v>-19.968694122952169</v>
      </c>
      <c r="R165" s="18">
        <v>81.185485776979874</v>
      </c>
      <c r="S165" s="20">
        <v>114374.39704837142</v>
      </c>
      <c r="T165" s="19">
        <v>99416.59427452962</v>
      </c>
      <c r="U165" s="19">
        <v>-10.070280555555556</v>
      </c>
      <c r="V165" s="19">
        <v>-0.17485603860007023</v>
      </c>
      <c r="W165" s="19">
        <v>-14.937601665526799</v>
      </c>
      <c r="X165" s="19">
        <v>-14.786601665526799</v>
      </c>
      <c r="Y165" s="19">
        <v>2660.9016016655264</v>
      </c>
      <c r="Z165" s="19">
        <v>1.65</v>
      </c>
      <c r="AA165" s="20"/>
    </row>
    <row r="166" spans="1:27" x14ac:dyDescent="0.2">
      <c r="A166" s="22"/>
      <c r="B166" s="22">
        <v>29</v>
      </c>
      <c r="C166" s="13">
        <v>69</v>
      </c>
      <c r="D166" s="13">
        <v>49</v>
      </c>
      <c r="E166" s="13">
        <v>44</v>
      </c>
      <c r="F166" s="13">
        <v>79</v>
      </c>
      <c r="G166" s="13">
        <v>27</v>
      </c>
      <c r="H166" s="13">
        <v>44</v>
      </c>
      <c r="I166" s="18">
        <v>69.828888888888883</v>
      </c>
      <c r="J166" s="18">
        <v>79.462222222222223</v>
      </c>
      <c r="K166" s="18">
        <v>100</v>
      </c>
      <c r="L166" s="18">
        <v>14</v>
      </c>
      <c r="M166" s="18">
        <v>5.19</v>
      </c>
      <c r="N166" s="18">
        <v>100.234775</v>
      </c>
      <c r="O166" s="18">
        <v>84.111897864148361</v>
      </c>
      <c r="P166" s="18">
        <v>90.95</v>
      </c>
      <c r="Q166" s="18">
        <v>-14.945174746678733</v>
      </c>
      <c r="R166" s="18">
        <v>82.773504904046206</v>
      </c>
      <c r="S166" s="20">
        <v>114379.42056767071</v>
      </c>
      <c r="T166" s="19">
        <v>99418.18229390023</v>
      </c>
      <c r="U166" s="19">
        <v>-10.537777777777777</v>
      </c>
      <c r="V166" s="19">
        <v>-0.18288379161926482</v>
      </c>
      <c r="W166" s="19">
        <v>-16.633280847772138</v>
      </c>
      <c r="X166" s="19">
        <v>-16.482280847772138</v>
      </c>
      <c r="Y166" s="19">
        <v>2662.5972808477718</v>
      </c>
      <c r="Z166" s="19">
        <v>1.65</v>
      </c>
      <c r="AA166" s="20"/>
    </row>
    <row r="167" spans="1:27" x14ac:dyDescent="0.2">
      <c r="A167" s="22"/>
      <c r="B167" s="22">
        <v>30</v>
      </c>
      <c r="C167" s="13">
        <v>73</v>
      </c>
      <c r="D167" s="13">
        <v>33</v>
      </c>
      <c r="E167" s="13">
        <v>22</v>
      </c>
      <c r="F167" s="13">
        <v>79</v>
      </c>
      <c r="G167" s="13">
        <v>39</v>
      </c>
      <c r="H167" s="13">
        <v>59</v>
      </c>
      <c r="I167" s="18">
        <v>73.556111111111107</v>
      </c>
      <c r="J167" s="18">
        <v>79.666388888888889</v>
      </c>
      <c r="K167" s="18">
        <v>103</v>
      </c>
      <c r="L167" s="18">
        <v>57</v>
      </c>
      <c r="M167" s="18">
        <v>43.19</v>
      </c>
      <c r="N167" s="18">
        <v>103.96199722222222</v>
      </c>
      <c r="O167" s="18">
        <v>89.416086182739718</v>
      </c>
      <c r="P167" s="18">
        <v>91.361999999999995</v>
      </c>
      <c r="Q167" s="18">
        <v>-21.574158664426911</v>
      </c>
      <c r="R167" s="18">
        <v>86.774374939617232</v>
      </c>
      <c r="S167" s="20">
        <v>114372.79158355898</v>
      </c>
      <c r="T167" s="19">
        <v>99422.18316361442</v>
      </c>
      <c r="U167" s="19">
        <v>-10.333611111111111</v>
      </c>
      <c r="V167" s="19">
        <v>-0.1793793554394951</v>
      </c>
      <c r="W167" s="19">
        <v>-16.38845667166315</v>
      </c>
      <c r="X167" s="19">
        <v>-16.23745667166315</v>
      </c>
      <c r="Y167" s="19">
        <v>2662.3524566716628</v>
      </c>
      <c r="Z167" s="19">
        <v>1.65</v>
      </c>
      <c r="AA167" s="20"/>
    </row>
    <row r="168" spans="1:27" x14ac:dyDescent="0.2">
      <c r="A168" s="22"/>
      <c r="B168" s="22">
        <v>31</v>
      </c>
      <c r="C168" s="13">
        <v>70</v>
      </c>
      <c r="D168" s="13">
        <v>33</v>
      </c>
      <c r="E168" s="13">
        <v>14</v>
      </c>
      <c r="F168" s="13">
        <v>79</v>
      </c>
      <c r="G168" s="13">
        <v>30</v>
      </c>
      <c r="H168" s="13">
        <v>22</v>
      </c>
      <c r="I168" s="18">
        <v>70.553888888888892</v>
      </c>
      <c r="J168" s="18">
        <v>79.50611111111111</v>
      </c>
      <c r="K168" s="18">
        <v>100</v>
      </c>
      <c r="L168" s="18">
        <v>57</v>
      </c>
      <c r="M168" s="18">
        <v>35.200000000000003</v>
      </c>
      <c r="N168" s="18">
        <v>100.95977777777777</v>
      </c>
      <c r="O168" s="18">
        <v>89.880106430294234</v>
      </c>
      <c r="P168" s="18">
        <v>96.888000000000005</v>
      </c>
      <c r="Q168" s="18">
        <v>-17.087991104133188</v>
      </c>
      <c r="R168" s="18">
        <v>88.240773409723033</v>
      </c>
      <c r="S168" s="20">
        <v>114377.27775532623</v>
      </c>
      <c r="T168" s="19">
        <v>99423.649563130472</v>
      </c>
      <c r="U168" s="19">
        <v>-10.49388888888889</v>
      </c>
      <c r="V168" s="19">
        <v>-0.18213065146091237</v>
      </c>
      <c r="W168" s="19">
        <v>-17.646274558744878</v>
      </c>
      <c r="X168" s="19">
        <v>-17.495274558744878</v>
      </c>
      <c r="Y168" s="19">
        <v>2663.6102745587445</v>
      </c>
      <c r="Z168" s="19">
        <v>1.65</v>
      </c>
      <c r="AA168" s="20"/>
    </row>
    <row r="169" spans="1:27" x14ac:dyDescent="0.2">
      <c r="A169" s="22"/>
      <c r="B169" s="22">
        <v>32</v>
      </c>
      <c r="C169" s="13">
        <v>70</v>
      </c>
      <c r="D169" s="13">
        <v>33</v>
      </c>
      <c r="E169" s="13">
        <v>16</v>
      </c>
      <c r="F169" s="13">
        <v>79</v>
      </c>
      <c r="G169" s="13">
        <v>30</v>
      </c>
      <c r="H169" s="13">
        <v>16</v>
      </c>
      <c r="I169" s="18">
        <v>70.554444444444442</v>
      </c>
      <c r="J169" s="18">
        <v>79.504444444444445</v>
      </c>
      <c r="K169" s="18">
        <v>100</v>
      </c>
      <c r="L169" s="18">
        <v>57</v>
      </c>
      <c r="M169" s="18">
        <v>37.19</v>
      </c>
      <c r="N169" s="18">
        <v>100.96033055555556</v>
      </c>
      <c r="O169" s="18">
        <v>95.267484160113071</v>
      </c>
      <c r="P169" s="18">
        <v>96.888000000000005</v>
      </c>
      <c r="Q169" s="18">
        <v>-18.113140831299368</v>
      </c>
      <c r="R169" s="18">
        <v>93.529715424686884</v>
      </c>
      <c r="S169" s="20">
        <v>114376.25260106461</v>
      </c>
      <c r="T169" s="19">
        <v>99428.93850426728</v>
      </c>
      <c r="U169" s="19">
        <v>-10.495555555555555</v>
      </c>
      <c r="V169" s="19">
        <v>-0.1821592536749633</v>
      </c>
      <c r="W169" s="19">
        <v>-17.649045770059846</v>
      </c>
      <c r="X169" s="19">
        <v>-17.498045770059846</v>
      </c>
      <c r="Y169" s="19">
        <v>2663.6130457700597</v>
      </c>
      <c r="Z169" s="19">
        <v>1.65</v>
      </c>
      <c r="AA169" s="20"/>
    </row>
    <row r="170" spans="1:27" x14ac:dyDescent="0.2">
      <c r="A170" s="22"/>
      <c r="B170" s="22">
        <v>33</v>
      </c>
      <c r="C170" s="13">
        <v>73</v>
      </c>
      <c r="D170" s="13">
        <v>33</v>
      </c>
      <c r="E170" s="13">
        <v>32</v>
      </c>
      <c r="F170" s="13">
        <v>79</v>
      </c>
      <c r="G170" s="13">
        <v>37</v>
      </c>
      <c r="H170" s="13">
        <v>13</v>
      </c>
      <c r="I170" s="18">
        <v>73.558888888888887</v>
      </c>
      <c r="J170" s="18">
        <v>79.620277777777773</v>
      </c>
      <c r="K170" s="18">
        <v>103</v>
      </c>
      <c r="L170" s="18">
        <v>57</v>
      </c>
      <c r="M170" s="18">
        <v>53.2</v>
      </c>
      <c r="N170" s="18">
        <v>103.96477777777778</v>
      </c>
      <c r="O170" s="18">
        <v>95.266970810487805</v>
      </c>
      <c r="P170" s="18">
        <v>97.486000000000004</v>
      </c>
      <c r="Q170" s="18">
        <v>-22.990336664649035</v>
      </c>
      <c r="R170" s="18">
        <v>92.45128526663342</v>
      </c>
      <c r="S170" s="20">
        <v>114371.37540976571</v>
      </c>
      <c r="T170" s="19">
        <v>99427.860074987388</v>
      </c>
      <c r="U170" s="19">
        <v>-10.379722222222227</v>
      </c>
      <c r="V170" s="19">
        <v>-0.18017103425141279</v>
      </c>
      <c r="W170" s="19">
        <v>-17.564153445033227</v>
      </c>
      <c r="X170" s="19">
        <v>-17.413153445033227</v>
      </c>
      <c r="Y170" s="19">
        <v>2663.5281534450328</v>
      </c>
      <c r="Z170" s="19">
        <v>1.65</v>
      </c>
      <c r="AA170" s="20"/>
    </row>
    <row r="171" spans="1:27" x14ac:dyDescent="0.2">
      <c r="A171" s="22"/>
      <c r="B171" s="22">
        <v>34</v>
      </c>
      <c r="C171" s="13">
        <v>70</v>
      </c>
      <c r="D171" s="13">
        <v>36</v>
      </c>
      <c r="E171" s="13">
        <v>53</v>
      </c>
      <c r="F171" s="13">
        <v>79</v>
      </c>
      <c r="G171" s="13">
        <v>18</v>
      </c>
      <c r="H171" s="13">
        <v>28</v>
      </c>
      <c r="I171" s="18">
        <v>70.614722222222213</v>
      </c>
      <c r="J171" s="18">
        <v>79.307777777777773</v>
      </c>
      <c r="K171" s="18">
        <v>101</v>
      </c>
      <c r="L171" s="18">
        <v>1</v>
      </c>
      <c r="M171" s="18">
        <v>14.2</v>
      </c>
      <c r="N171" s="18">
        <v>101.02061111111111</v>
      </c>
      <c r="O171" s="18">
        <v>95.890670608559887</v>
      </c>
      <c r="P171" s="18">
        <v>103.402</v>
      </c>
      <c r="Q171" s="18">
        <v>-18.330662490268409</v>
      </c>
      <c r="R171" s="18">
        <v>94.122300877247994</v>
      </c>
      <c r="S171" s="20">
        <v>114376.03508394009</v>
      </c>
      <c r="T171" s="19">
        <v>99429.531090598</v>
      </c>
      <c r="U171" s="19">
        <v>-10.692222222222227</v>
      </c>
      <c r="V171" s="19">
        <v>-0.18553322611974429</v>
      </c>
      <c r="W171" s="19">
        <v>-19.1845066472338</v>
      </c>
      <c r="X171" s="19">
        <v>-19.0335066472338</v>
      </c>
      <c r="Y171" s="19">
        <v>2665.1485066472337</v>
      </c>
      <c r="Z171" s="19">
        <v>1.65</v>
      </c>
      <c r="AA171" s="20"/>
    </row>
    <row r="172" spans="1:27" x14ac:dyDescent="0.2">
      <c r="A172" s="22"/>
      <c r="B172" s="22">
        <v>35</v>
      </c>
      <c r="C172" s="13">
        <v>73</v>
      </c>
      <c r="D172" s="13">
        <v>18</v>
      </c>
      <c r="E172" s="13">
        <v>6</v>
      </c>
      <c r="F172" s="13">
        <v>79</v>
      </c>
      <c r="G172" s="13">
        <v>22</v>
      </c>
      <c r="H172" s="13">
        <v>19</v>
      </c>
      <c r="I172" s="18">
        <v>73.301666666666662</v>
      </c>
      <c r="J172" s="18">
        <v>79.371944444444438</v>
      </c>
      <c r="K172" s="18">
        <v>103</v>
      </c>
      <c r="L172" s="18">
        <v>42</v>
      </c>
      <c r="M172" s="18">
        <v>27.2</v>
      </c>
      <c r="N172" s="18">
        <v>103.70755555555556</v>
      </c>
      <c r="O172" s="18">
        <v>101.60673357953321</v>
      </c>
      <c r="P172" s="18">
        <v>103.852</v>
      </c>
      <c r="Q172" s="18">
        <v>-24.077367802517479</v>
      </c>
      <c r="R172" s="18">
        <v>98.712758387173722</v>
      </c>
      <c r="S172" s="20">
        <v>114370.28837862784</v>
      </c>
      <c r="T172" s="19">
        <v>99434.121548107927</v>
      </c>
      <c r="U172" s="19">
        <v>-10.628055555555562</v>
      </c>
      <c r="V172" s="19">
        <v>-0.18443263445056232</v>
      </c>
      <c r="W172" s="19">
        <v>-19.153697952959799</v>
      </c>
      <c r="X172" s="19">
        <v>-19.002697952959799</v>
      </c>
      <c r="Y172" s="19">
        <v>2665.1176979529596</v>
      </c>
      <c r="Z172" s="19">
        <v>1.65</v>
      </c>
      <c r="AA172" s="20"/>
    </row>
    <row r="173" spans="1:27" x14ac:dyDescent="0.2">
      <c r="A173" s="22"/>
      <c r="B173" s="22">
        <v>36</v>
      </c>
      <c r="C173" s="13">
        <v>70</v>
      </c>
      <c r="D173" s="13">
        <v>45</v>
      </c>
      <c r="E173" s="13">
        <v>10</v>
      </c>
      <c r="F173" s="13">
        <v>79</v>
      </c>
      <c r="G173" s="13">
        <v>9</v>
      </c>
      <c r="H173" s="13">
        <v>57.99</v>
      </c>
      <c r="I173" s="18">
        <v>70.75277777777778</v>
      </c>
      <c r="J173" s="18">
        <v>79.166108333333341</v>
      </c>
      <c r="K173" s="18">
        <v>101</v>
      </c>
      <c r="L173" s="18">
        <v>9</v>
      </c>
      <c r="M173" s="18">
        <v>31.2</v>
      </c>
      <c r="N173" s="18">
        <v>101.15866666666666</v>
      </c>
      <c r="O173" s="18">
        <v>102.0704352823421</v>
      </c>
      <c r="P173" s="18">
        <v>108.83499999999999</v>
      </c>
      <c r="Q173" s="18">
        <v>-19.753348075827784</v>
      </c>
      <c r="R173" s="18">
        <v>100.14079587521751</v>
      </c>
      <c r="S173" s="20">
        <v>114374.61239835453</v>
      </c>
      <c r="T173" s="19">
        <v>99435.549585595974</v>
      </c>
      <c r="U173" s="19">
        <v>-10.833891666666659</v>
      </c>
      <c r="V173" s="19">
        <v>-0.18796232547584116</v>
      </c>
      <c r="W173" s="19">
        <v>-20.45687969316317</v>
      </c>
      <c r="X173" s="19">
        <v>-20.30587969316317</v>
      </c>
      <c r="Y173" s="19">
        <v>2666.420879693163</v>
      </c>
      <c r="Z173" s="19">
        <v>1.65</v>
      </c>
      <c r="AA173" s="20"/>
    </row>
    <row r="174" spans="1:27" x14ac:dyDescent="0.2">
      <c r="A174" s="22"/>
      <c r="B174" s="22">
        <v>37</v>
      </c>
      <c r="C174" s="13">
        <v>73</v>
      </c>
      <c r="D174" s="13">
        <v>15</v>
      </c>
      <c r="E174" s="13">
        <v>47</v>
      </c>
      <c r="F174" s="13">
        <v>79</v>
      </c>
      <c r="G174" s="13">
        <v>13</v>
      </c>
      <c r="H174" s="13">
        <v>36.99</v>
      </c>
      <c r="I174" s="18">
        <v>73.263055555555553</v>
      </c>
      <c r="J174" s="18">
        <v>79.226941666666661</v>
      </c>
      <c r="K174" s="18">
        <v>103</v>
      </c>
      <c r="L174" s="18">
        <v>40</v>
      </c>
      <c r="M174" s="18">
        <v>8.19</v>
      </c>
      <c r="N174" s="18">
        <v>103.66894166666667</v>
      </c>
      <c r="O174" s="18">
        <v>106.89515194924338</v>
      </c>
      <c r="P174" s="18">
        <v>109.05500000000001</v>
      </c>
      <c r="Q174" s="18">
        <v>-25.260549797309118</v>
      </c>
      <c r="R174" s="18">
        <v>103.86759905855867</v>
      </c>
      <c r="S174" s="20">
        <v>114369.10519159739</v>
      </c>
      <c r="T174" s="19">
        <v>99439.276387554637</v>
      </c>
      <c r="U174" s="19">
        <v>-10.773058333333339</v>
      </c>
      <c r="V174" s="19">
        <v>-0.18691940200066592</v>
      </c>
      <c r="W174" s="19">
        <v>-20.384495385182625</v>
      </c>
      <c r="X174" s="19">
        <v>-20.233495385182625</v>
      </c>
      <c r="Y174" s="19">
        <v>2666.3484953851826</v>
      </c>
      <c r="Z174" s="19">
        <v>1.65</v>
      </c>
      <c r="AA174" s="20"/>
    </row>
    <row r="175" spans="1:27" x14ac:dyDescent="0.2">
      <c r="A175" s="22"/>
      <c r="B175" s="22">
        <v>38</v>
      </c>
      <c r="C175" s="13">
        <v>70</v>
      </c>
      <c r="D175" s="13">
        <v>32</v>
      </c>
      <c r="E175" s="13">
        <v>43</v>
      </c>
      <c r="F175" s="13">
        <v>78</v>
      </c>
      <c r="G175" s="13">
        <v>49</v>
      </c>
      <c r="H175" s="13">
        <v>13.99</v>
      </c>
      <c r="I175" s="18">
        <v>70.54527777777777</v>
      </c>
      <c r="J175" s="18">
        <v>78.820552777777777</v>
      </c>
      <c r="K175" s="18">
        <v>100</v>
      </c>
      <c r="L175" s="18">
        <v>57</v>
      </c>
      <c r="M175" s="18">
        <v>4.1900000000000004</v>
      </c>
      <c r="N175" s="18">
        <v>100.95116388888889</v>
      </c>
      <c r="O175" s="18">
        <v>107.13293417359384</v>
      </c>
      <c r="P175" s="18">
        <v>115.03100000000001</v>
      </c>
      <c r="Q175" s="18">
        <v>-20.352282981439803</v>
      </c>
      <c r="R175" s="18">
        <v>105.1819859200566</v>
      </c>
      <c r="S175" s="20">
        <v>114374.01345834955</v>
      </c>
      <c r="T175" s="19">
        <v>99440.590774654105</v>
      </c>
      <c r="U175" s="19">
        <v>-11.179447222222223</v>
      </c>
      <c r="V175" s="19">
        <v>-0.19388245673386512</v>
      </c>
      <c r="W175" s="19">
        <v>-22.302492880553238</v>
      </c>
      <c r="X175" s="19">
        <v>-22.151492880553239</v>
      </c>
      <c r="Y175" s="19">
        <v>2668.266492880553</v>
      </c>
      <c r="Z175" s="19">
        <v>1.65</v>
      </c>
      <c r="AA175" s="20"/>
    </row>
    <row r="176" spans="1:27" x14ac:dyDescent="0.2">
      <c r="A176" s="22"/>
      <c r="B176" s="22">
        <v>39</v>
      </c>
      <c r="C176" s="13">
        <v>73</v>
      </c>
      <c r="D176" s="13">
        <v>26</v>
      </c>
      <c r="E176" s="13">
        <v>26</v>
      </c>
      <c r="F176" s="13">
        <v>79</v>
      </c>
      <c r="G176" s="13">
        <v>3</v>
      </c>
      <c r="H176" s="13">
        <v>3.99</v>
      </c>
      <c r="I176" s="18">
        <v>73.440555555555562</v>
      </c>
      <c r="J176" s="18">
        <v>79.051108333333332</v>
      </c>
      <c r="K176" s="18">
        <v>103</v>
      </c>
      <c r="L176" s="18">
        <v>50</v>
      </c>
      <c r="M176" s="18">
        <v>47.19</v>
      </c>
      <c r="N176" s="18">
        <v>103.84644166666666</v>
      </c>
      <c r="O176" s="18">
        <v>112.84826102491972</v>
      </c>
      <c r="P176" s="18">
        <v>114.85</v>
      </c>
      <c r="Q176" s="18">
        <v>-27.006906961638357</v>
      </c>
      <c r="R176" s="18">
        <v>109.56895998736971</v>
      </c>
      <c r="S176" s="20">
        <v>114367.35883415666</v>
      </c>
      <c r="T176" s="19">
        <v>99444.977748398785</v>
      </c>
      <c r="U176" s="19">
        <v>-10.948891666666668</v>
      </c>
      <c r="V176" s="19">
        <v>-0.1899332996014505</v>
      </c>
      <c r="W176" s="19">
        <v>-21.813839459226589</v>
      </c>
      <c r="X176" s="19">
        <v>-21.662839459226589</v>
      </c>
      <c r="Y176" s="19">
        <v>2667.7778394592265</v>
      </c>
      <c r="Z176" s="19">
        <v>1.65</v>
      </c>
      <c r="AA176" s="20"/>
    </row>
    <row r="177" spans="1:27" x14ac:dyDescent="0.2">
      <c r="A177" s="22"/>
      <c r="B177" s="22">
        <v>40</v>
      </c>
      <c r="C177" s="13">
        <v>70</v>
      </c>
      <c r="D177" s="13">
        <v>53</v>
      </c>
      <c r="E177" s="13">
        <v>7</v>
      </c>
      <c r="F177" s="13">
        <v>78</v>
      </c>
      <c r="G177" s="13">
        <v>55</v>
      </c>
      <c r="H177" s="13">
        <v>43.99</v>
      </c>
      <c r="I177" s="18">
        <v>70.885277777777787</v>
      </c>
      <c r="J177" s="18">
        <v>78.928886111111112</v>
      </c>
      <c r="K177" s="18">
        <v>101</v>
      </c>
      <c r="L177" s="18">
        <v>17</v>
      </c>
      <c r="M177" s="18">
        <v>28.2</v>
      </c>
      <c r="N177" s="18">
        <v>101.29116666666667</v>
      </c>
      <c r="O177" s="18">
        <v>112.75938606851211</v>
      </c>
      <c r="P177" s="18">
        <v>120.93300000000001</v>
      </c>
      <c r="Q177" s="18">
        <v>-22.077719464215434</v>
      </c>
      <c r="R177" s="18">
        <v>110.57691192019773</v>
      </c>
      <c r="S177" s="20">
        <v>114372.28802696614</v>
      </c>
      <c r="T177" s="19">
        <v>99445.985701640951</v>
      </c>
      <c r="U177" s="19">
        <v>-11.071113888888888</v>
      </c>
      <c r="V177" s="19">
        <v>-0.19202721578111506</v>
      </c>
      <c r="W177" s="19">
        <v>-23.222427286057588</v>
      </c>
      <c r="X177" s="19">
        <v>-23.071427286057588</v>
      </c>
      <c r="Y177" s="19">
        <v>2669.1864272860576</v>
      </c>
      <c r="Z177" s="19">
        <v>1.65</v>
      </c>
      <c r="AA177" s="20"/>
    </row>
    <row r="178" spans="1:27" x14ac:dyDescent="0.2">
      <c r="A178" s="22"/>
      <c r="B178" s="22">
        <v>41</v>
      </c>
      <c r="C178" s="13">
        <v>73</v>
      </c>
      <c r="D178" s="13">
        <v>46</v>
      </c>
      <c r="E178" s="13">
        <v>53</v>
      </c>
      <c r="F178" s="13">
        <v>78</v>
      </c>
      <c r="G178" s="13">
        <v>56</v>
      </c>
      <c r="H178" s="13">
        <v>28.99</v>
      </c>
      <c r="I178" s="18">
        <v>73.781388888888884</v>
      </c>
      <c r="J178" s="18">
        <v>78.941386111111115</v>
      </c>
      <c r="K178" s="18">
        <v>104</v>
      </c>
      <c r="L178" s="18">
        <v>11</v>
      </c>
      <c r="M178" s="18">
        <v>14.2</v>
      </c>
      <c r="N178" s="18">
        <v>104.18727777777778</v>
      </c>
      <c r="O178" s="18">
        <v>118.68238970960296</v>
      </c>
      <c r="P178" s="18">
        <v>121.258</v>
      </c>
      <c r="Q178" s="18">
        <v>-29.08811846076317</v>
      </c>
      <c r="R178" s="18">
        <v>115.06255251642334</v>
      </c>
      <c r="S178" s="20">
        <v>114365.2776279696</v>
      </c>
      <c r="T178" s="19">
        <v>99450.471342237171</v>
      </c>
      <c r="U178" s="19">
        <v>-11.058613888888885</v>
      </c>
      <c r="V178" s="19">
        <v>-0.19181310521568729</v>
      </c>
      <c r="W178" s="19">
        <v>-23.25887351224381</v>
      </c>
      <c r="X178" s="19">
        <v>-23.10787351224381</v>
      </c>
      <c r="Y178" s="19">
        <v>2669.2228735122435</v>
      </c>
      <c r="Z178" s="19">
        <v>1.65</v>
      </c>
      <c r="AA178" s="20"/>
    </row>
    <row r="179" spans="1:27" x14ac:dyDescent="0.2">
      <c r="A179" s="22"/>
      <c r="B179" s="22">
        <v>42</v>
      </c>
      <c r="C179" s="13">
        <v>70</v>
      </c>
      <c r="D179" s="13">
        <v>48</v>
      </c>
      <c r="E179" s="13">
        <v>23</v>
      </c>
      <c r="F179" s="13">
        <v>78</v>
      </c>
      <c r="G179" s="13">
        <v>47</v>
      </c>
      <c r="H179" s="13">
        <v>49.99</v>
      </c>
      <c r="I179" s="18">
        <v>70.80638888888889</v>
      </c>
      <c r="J179" s="18">
        <v>78.797219444444437</v>
      </c>
      <c r="K179" s="18">
        <v>101</v>
      </c>
      <c r="L179" s="18">
        <v>12</v>
      </c>
      <c r="M179" s="18">
        <v>44.2</v>
      </c>
      <c r="N179" s="18">
        <v>101.21227777777777</v>
      </c>
      <c r="O179" s="18">
        <v>119.00641846274476</v>
      </c>
      <c r="P179" s="18">
        <v>126.381</v>
      </c>
      <c r="Q179" s="18">
        <v>-23.14014988150123</v>
      </c>
      <c r="R179" s="18">
        <v>116.73500374262886</v>
      </c>
      <c r="S179" s="20">
        <v>114371.22559654886</v>
      </c>
      <c r="T179" s="19">
        <v>99452.143793463372</v>
      </c>
      <c r="U179" s="19">
        <v>-11.202780555555563</v>
      </c>
      <c r="V179" s="19">
        <v>-0.19428195659726308</v>
      </c>
      <c r="W179" s="19">
        <v>-24.553547956718706</v>
      </c>
      <c r="X179" s="19">
        <v>-24.402547956718706</v>
      </c>
      <c r="Y179" s="19">
        <v>2670.5175479567183</v>
      </c>
      <c r="Z179" s="19">
        <v>1.65</v>
      </c>
      <c r="AA179" s="20"/>
    </row>
    <row r="180" spans="1:27" x14ac:dyDescent="0.2">
      <c r="A180" s="22"/>
      <c r="B180" s="22">
        <v>43</v>
      </c>
      <c r="C180" s="13">
        <v>70</v>
      </c>
      <c r="D180" s="13">
        <v>48</v>
      </c>
      <c r="E180" s="13">
        <v>24</v>
      </c>
      <c r="F180" s="13">
        <v>78</v>
      </c>
      <c r="G180" s="13">
        <v>47</v>
      </c>
      <c r="H180" s="13">
        <v>45</v>
      </c>
      <c r="I180" s="18">
        <v>70.806666666666658</v>
      </c>
      <c r="J180" s="18">
        <v>78.795833333333334</v>
      </c>
      <c r="K180" s="18">
        <v>101</v>
      </c>
      <c r="L180" s="18">
        <v>12</v>
      </c>
      <c r="M180" s="18">
        <v>45.19</v>
      </c>
      <c r="N180" s="18">
        <v>101.21255277777777</v>
      </c>
      <c r="O180" s="18">
        <v>123.97290324457674</v>
      </c>
      <c r="P180" s="18">
        <v>126.38200000000001</v>
      </c>
      <c r="Q180" s="18">
        <v>-24.106439466490936</v>
      </c>
      <c r="R180" s="18">
        <v>121.60658006513297</v>
      </c>
      <c r="S180" s="20">
        <v>114370.2593010682</v>
      </c>
      <c r="T180" s="19">
        <v>99457.015368617169</v>
      </c>
      <c r="U180" s="19">
        <v>-11.204166666666666</v>
      </c>
      <c r="V180" s="19">
        <v>-0.19430568777828541</v>
      </c>
      <c r="W180" s="19">
        <v>-24.556741432795267</v>
      </c>
      <c r="X180" s="19">
        <v>-24.405741432795267</v>
      </c>
      <c r="Y180" s="19">
        <v>2670.5207414327951</v>
      </c>
      <c r="Z180" s="19">
        <v>1.65</v>
      </c>
      <c r="AA180" s="20"/>
    </row>
    <row r="181" spans="1:27" x14ac:dyDescent="0.2">
      <c r="A181" s="22"/>
      <c r="B181" s="22">
        <v>44</v>
      </c>
      <c r="C181" s="13">
        <v>70</v>
      </c>
      <c r="D181" s="13">
        <v>47</v>
      </c>
      <c r="E181" s="13">
        <v>16</v>
      </c>
      <c r="F181" s="13">
        <v>78</v>
      </c>
      <c r="G181" s="13">
        <v>50</v>
      </c>
      <c r="H181" s="13">
        <v>11</v>
      </c>
      <c r="I181" s="18">
        <v>70.787777777777777</v>
      </c>
      <c r="J181" s="18">
        <v>78.836388888888891</v>
      </c>
      <c r="K181" s="18">
        <v>101</v>
      </c>
      <c r="L181" s="18">
        <v>11</v>
      </c>
      <c r="M181" s="18">
        <v>37.200000000000003</v>
      </c>
      <c r="N181" s="18">
        <v>101.19366666666667</v>
      </c>
      <c r="O181" s="18">
        <v>123.97328895452777</v>
      </c>
      <c r="P181" s="18">
        <v>127.23099999999999</v>
      </c>
      <c r="Q181" s="18">
        <v>-24.066428486620282</v>
      </c>
      <c r="R181" s="18">
        <v>121.61489791181518</v>
      </c>
      <c r="S181" s="20">
        <v>114370.29931794373</v>
      </c>
      <c r="T181" s="19">
        <v>99457.023687632565</v>
      </c>
      <c r="U181" s="19">
        <v>-11.163611111111109</v>
      </c>
      <c r="V181" s="19">
        <v>-0.19361130166009022</v>
      </c>
      <c r="W181" s="19">
        <v>-24.633359521514937</v>
      </c>
      <c r="X181" s="19">
        <v>-24.482359521514937</v>
      </c>
      <c r="Y181" s="19">
        <v>2670.5973595215146</v>
      </c>
      <c r="Z181" s="19">
        <v>1.65</v>
      </c>
      <c r="AA181" s="20"/>
    </row>
    <row r="182" spans="1:27" x14ac:dyDescent="0.2">
      <c r="A182" s="22"/>
      <c r="B182" s="22">
        <v>45</v>
      </c>
      <c r="C182" s="13">
        <v>73</v>
      </c>
      <c r="D182" s="13">
        <v>49</v>
      </c>
      <c r="E182" s="13">
        <v>57</v>
      </c>
      <c r="F182" s="13">
        <v>78</v>
      </c>
      <c r="G182" s="13">
        <v>59</v>
      </c>
      <c r="H182" s="13">
        <v>13.99</v>
      </c>
      <c r="I182" s="18">
        <v>73.832499999999996</v>
      </c>
      <c r="J182" s="18">
        <v>78.987219444444449</v>
      </c>
      <c r="K182" s="18">
        <v>104</v>
      </c>
      <c r="L182" s="18">
        <v>14</v>
      </c>
      <c r="M182" s="18">
        <v>18.2</v>
      </c>
      <c r="N182" s="18">
        <v>104.23838888888889</v>
      </c>
      <c r="O182" s="18">
        <v>124.82357533608702</v>
      </c>
      <c r="P182" s="18">
        <v>127.126</v>
      </c>
      <c r="Q182" s="18">
        <v>-30.701216051456974</v>
      </c>
      <c r="R182" s="18">
        <v>120.98909162666504</v>
      </c>
      <c r="S182" s="20">
        <v>114363.6645303789</v>
      </c>
      <c r="T182" s="19">
        <v>99456.39788134741</v>
      </c>
      <c r="U182" s="19">
        <v>-11.012780555555551</v>
      </c>
      <c r="V182" s="19">
        <v>-0.19102795511092685</v>
      </c>
      <c r="W182" s="19">
        <v>-24.284619821431686</v>
      </c>
      <c r="X182" s="19">
        <v>-24.133619821431687</v>
      </c>
      <c r="Y182" s="19">
        <v>2670.2486198214315</v>
      </c>
      <c r="Z182" s="19">
        <v>1.65</v>
      </c>
      <c r="AA182" s="20"/>
    </row>
    <row r="183" spans="1:27" x14ac:dyDescent="0.2">
      <c r="A183" s="22"/>
      <c r="B183" s="22">
        <v>46</v>
      </c>
      <c r="C183" s="13">
        <v>70</v>
      </c>
      <c r="D183" s="13">
        <v>55</v>
      </c>
      <c r="E183" s="13">
        <v>51</v>
      </c>
      <c r="F183" s="13">
        <v>78</v>
      </c>
      <c r="G183" s="13">
        <v>52</v>
      </c>
      <c r="H183" s="13">
        <v>32.99</v>
      </c>
      <c r="I183" s="18">
        <v>70.930833333333339</v>
      </c>
      <c r="J183" s="18">
        <v>78.875830555555552</v>
      </c>
      <c r="K183" s="18">
        <v>101</v>
      </c>
      <c r="L183" s="18">
        <v>20</v>
      </c>
      <c r="M183" s="18">
        <v>12.19</v>
      </c>
      <c r="N183" s="18">
        <v>101.33671944444444</v>
      </c>
      <c r="O183" s="18">
        <v>124.78492461014652</v>
      </c>
      <c r="P183" s="18">
        <v>132.916</v>
      </c>
      <c r="Q183" s="18">
        <v>-24.529541098358056</v>
      </c>
      <c r="R183" s="18">
        <v>122.35023099064388</v>
      </c>
      <c r="S183" s="20">
        <v>114369.83619940029</v>
      </c>
      <c r="T183" s="19">
        <v>99457.759019522171</v>
      </c>
      <c r="U183" s="19">
        <v>-11.124169444444448</v>
      </c>
      <c r="V183" s="19">
        <v>-0.19293589433333933</v>
      </c>
      <c r="W183" s="19">
        <v>-25.644267331210131</v>
      </c>
      <c r="X183" s="19">
        <v>-25.493267331210131</v>
      </c>
      <c r="Y183" s="19">
        <v>2671.6082673312098</v>
      </c>
      <c r="Z183" s="19">
        <v>1.65</v>
      </c>
      <c r="AA183" s="20"/>
    </row>
    <row r="184" spans="1:27" x14ac:dyDescent="0.2">
      <c r="A184" s="22"/>
      <c r="B184" s="22">
        <v>47</v>
      </c>
      <c r="C184" s="13">
        <v>74</v>
      </c>
      <c r="D184" s="13">
        <v>34</v>
      </c>
      <c r="E184" s="13">
        <v>40</v>
      </c>
      <c r="F184" s="13">
        <v>79</v>
      </c>
      <c r="G184" s="13">
        <v>4</v>
      </c>
      <c r="H184" s="13">
        <v>23</v>
      </c>
      <c r="I184" s="18">
        <v>74.577777777777769</v>
      </c>
      <c r="J184" s="18">
        <v>79.073055555555555</v>
      </c>
      <c r="K184" s="18">
        <v>104</v>
      </c>
      <c r="L184" s="18">
        <v>59</v>
      </c>
      <c r="M184" s="18">
        <v>1.19</v>
      </c>
      <c r="N184" s="18">
        <v>104.98366388888888</v>
      </c>
      <c r="O184" s="18">
        <v>130.41869088952112</v>
      </c>
      <c r="P184" s="18">
        <v>132.679</v>
      </c>
      <c r="Q184" s="18">
        <v>-33.718921873559296</v>
      </c>
      <c r="R184" s="18">
        <v>125.98440078446721</v>
      </c>
      <c r="S184" s="20">
        <v>114360.64681844891</v>
      </c>
      <c r="T184" s="19">
        <v>99461.393188870483</v>
      </c>
      <c r="U184" s="19">
        <v>-10.926944444444445</v>
      </c>
      <c r="V184" s="19">
        <v>-0.18955720707099483</v>
      </c>
      <c r="W184" s="19">
        <v>-25.150260676972522</v>
      </c>
      <c r="X184" s="19">
        <v>-24.999260676972522</v>
      </c>
      <c r="Y184" s="19">
        <v>2671.1142606769722</v>
      </c>
      <c r="Z184" s="19">
        <v>1.65</v>
      </c>
      <c r="AA184" s="20"/>
    </row>
    <row r="185" spans="1:27" x14ac:dyDescent="0.2">
      <c r="A185" s="22"/>
      <c r="B185" s="22">
        <v>48</v>
      </c>
      <c r="C185" s="13">
        <v>70</v>
      </c>
      <c r="D185" s="13">
        <v>50</v>
      </c>
      <c r="E185" s="13">
        <v>31</v>
      </c>
      <c r="F185" s="13">
        <v>78</v>
      </c>
      <c r="G185" s="13">
        <v>11</v>
      </c>
      <c r="H185" s="13">
        <v>9</v>
      </c>
      <c r="I185" s="18">
        <v>70.841944444444437</v>
      </c>
      <c r="J185" s="18">
        <v>78.185833333333335</v>
      </c>
      <c r="K185" s="18">
        <v>101</v>
      </c>
      <c r="L185" s="18">
        <v>14</v>
      </c>
      <c r="M185" s="18">
        <v>52.2</v>
      </c>
      <c r="N185" s="18">
        <v>101.24783333333333</v>
      </c>
      <c r="O185" s="18">
        <v>130.27348705273968</v>
      </c>
      <c r="P185" s="18">
        <v>142.631</v>
      </c>
      <c r="Q185" s="18">
        <v>-25.410264826832076</v>
      </c>
      <c r="R185" s="18">
        <v>127.77127952051897</v>
      </c>
      <c r="S185" s="20">
        <v>114368.95548160352</v>
      </c>
      <c r="T185" s="19">
        <v>99463.180069241265</v>
      </c>
      <c r="U185" s="19">
        <v>-11.814166666666665</v>
      </c>
      <c r="V185" s="19">
        <v>-0.20473807542244121</v>
      </c>
      <c r="W185" s="19">
        <v>-29.201996435578213</v>
      </c>
      <c r="X185" s="19">
        <v>-29.050996435578213</v>
      </c>
      <c r="Y185" s="19">
        <v>2675.1659964355781</v>
      </c>
      <c r="Z185" s="19">
        <v>1.65</v>
      </c>
      <c r="AA185" s="20"/>
    </row>
    <row r="186" spans="1:27" x14ac:dyDescent="0.2">
      <c r="A186" s="22"/>
      <c r="B186" s="22">
        <v>49</v>
      </c>
      <c r="C186" s="13">
        <v>74</v>
      </c>
      <c r="D186" s="13">
        <v>0</v>
      </c>
      <c r="E186" s="13">
        <v>14</v>
      </c>
      <c r="F186" s="13">
        <v>78</v>
      </c>
      <c r="G186" s="13">
        <v>54</v>
      </c>
      <c r="H186" s="13">
        <v>42.99</v>
      </c>
      <c r="I186" s="18">
        <v>74.003888888888895</v>
      </c>
      <c r="J186" s="18">
        <v>78.911941666666678</v>
      </c>
      <c r="K186" s="18">
        <v>104</v>
      </c>
      <c r="L186" s="18">
        <v>24</v>
      </c>
      <c r="M186" s="18">
        <v>35.19</v>
      </c>
      <c r="N186" s="18">
        <v>104.409775</v>
      </c>
      <c r="O186" s="18">
        <v>139.6096184550924</v>
      </c>
      <c r="P186" s="18">
        <v>143.68</v>
      </c>
      <c r="Q186" s="18">
        <v>-34.742569691263739</v>
      </c>
      <c r="R186" s="18">
        <v>135.21760024650698</v>
      </c>
      <c r="S186" s="20">
        <v>114359.62317018355</v>
      </c>
      <c r="T186" s="19">
        <v>99470.626388282893</v>
      </c>
      <c r="U186" s="19">
        <v>-11.088058333333322</v>
      </c>
      <c r="V186" s="19">
        <v>-0.19231743995354111</v>
      </c>
      <c r="W186" s="19">
        <v>-27.63216977252479</v>
      </c>
      <c r="X186" s="19">
        <v>-27.48116977252479</v>
      </c>
      <c r="Y186" s="19">
        <v>2673.5961697725247</v>
      </c>
      <c r="Z186" s="19">
        <v>1.65</v>
      </c>
      <c r="AA186" s="20"/>
    </row>
    <row r="187" spans="1:27" x14ac:dyDescent="0.2">
      <c r="A187" s="22"/>
      <c r="B187" s="22">
        <v>50</v>
      </c>
      <c r="C187" s="13">
        <v>76</v>
      </c>
      <c r="D187" s="13">
        <v>46</v>
      </c>
      <c r="E187" s="13">
        <v>0</v>
      </c>
      <c r="F187" s="13">
        <v>79</v>
      </c>
      <c r="G187" s="13">
        <v>16</v>
      </c>
      <c r="H187" s="13">
        <v>29</v>
      </c>
      <c r="I187" s="18">
        <v>76.766666666666666</v>
      </c>
      <c r="J187" s="18">
        <v>79.274722222222223</v>
      </c>
      <c r="K187" s="18">
        <v>107</v>
      </c>
      <c r="L187" s="18">
        <v>10</v>
      </c>
      <c r="M187" s="18">
        <v>21.2</v>
      </c>
      <c r="N187" s="18">
        <v>107.17255555555556</v>
      </c>
      <c r="O187" s="18">
        <v>140.99789349999764</v>
      </c>
      <c r="P187" s="18">
        <v>138.833</v>
      </c>
      <c r="Q187" s="18">
        <v>-41.629690335116699</v>
      </c>
      <c r="R187" s="18">
        <v>134.71219267029608</v>
      </c>
      <c r="S187" s="20">
        <v>114352.73605609524</v>
      </c>
      <c r="T187" s="19">
        <v>99470.120982391047</v>
      </c>
      <c r="U187" s="19">
        <v>-10.725277777777777</v>
      </c>
      <c r="V187" s="19">
        <v>-0.18610010685798969</v>
      </c>
      <c r="W187" s="19">
        <v>-25.836836135415282</v>
      </c>
      <c r="X187" s="19">
        <v>-25.685836135415283</v>
      </c>
      <c r="Y187" s="19">
        <v>2671.800836135415</v>
      </c>
      <c r="Z187" s="19">
        <v>1.65</v>
      </c>
      <c r="AA187" s="20"/>
    </row>
    <row r="188" spans="1:27" x14ac:dyDescent="0.2">
      <c r="A188" s="22"/>
      <c r="B188" s="22">
        <v>51</v>
      </c>
      <c r="C188" s="13">
        <v>137</v>
      </c>
      <c r="D188" s="13">
        <v>32</v>
      </c>
      <c r="E188" s="13">
        <v>18</v>
      </c>
      <c r="F188" s="13">
        <v>84</v>
      </c>
      <c r="G188" s="13">
        <v>58</v>
      </c>
      <c r="H188" s="13">
        <v>6.99</v>
      </c>
      <c r="I188" s="18">
        <v>137.53833333333333</v>
      </c>
      <c r="J188" s="18">
        <v>84.968608333333336</v>
      </c>
      <c r="K188" s="18">
        <v>167</v>
      </c>
      <c r="L188" s="18">
        <v>56</v>
      </c>
      <c r="M188" s="18">
        <v>39.19</v>
      </c>
      <c r="N188" s="18">
        <v>167.94421944444446</v>
      </c>
      <c r="O188" s="18">
        <v>136.40769695113138</v>
      </c>
      <c r="P188" s="18">
        <v>15.904999999999999</v>
      </c>
      <c r="Q188" s="18">
        <v>-133.39918753080966</v>
      </c>
      <c r="R188" s="18">
        <v>28.490639754690939</v>
      </c>
      <c r="S188" s="20">
        <v>114260.96655751827</v>
      </c>
      <c r="T188" s="19">
        <v>99363.899423008072</v>
      </c>
      <c r="U188" s="19">
        <v>-5.0313916666666643</v>
      </c>
      <c r="V188" s="19">
        <v>-8.7701532701088686E-2</v>
      </c>
      <c r="W188" s="19">
        <v>-1.3948928776108156</v>
      </c>
      <c r="X188" s="19">
        <v>-0.89389287761081571</v>
      </c>
      <c r="Y188" s="19">
        <v>2647.0088928776104</v>
      </c>
      <c r="Z188" s="19">
        <v>2</v>
      </c>
      <c r="AA188" s="20"/>
    </row>
    <row r="189" spans="1:27" x14ac:dyDescent="0.2">
      <c r="A189" s="22"/>
      <c r="B189" s="22">
        <v>52</v>
      </c>
      <c r="C189" s="13">
        <v>126</v>
      </c>
      <c r="D189" s="13">
        <v>8</v>
      </c>
      <c r="E189" s="13">
        <v>15</v>
      </c>
      <c r="F189" s="13">
        <v>81</v>
      </c>
      <c r="G189" s="13">
        <v>58</v>
      </c>
      <c r="H189" s="13">
        <v>27</v>
      </c>
      <c r="I189" s="18">
        <v>126.1375</v>
      </c>
      <c r="J189" s="18">
        <v>81.974166666666662</v>
      </c>
      <c r="K189" s="18">
        <v>156</v>
      </c>
      <c r="L189" s="18">
        <v>32</v>
      </c>
      <c r="M189" s="18">
        <v>36.200000000000003</v>
      </c>
      <c r="N189" s="18">
        <v>156.5433888888889</v>
      </c>
      <c r="O189" s="18">
        <v>15.843714873819652</v>
      </c>
      <c r="P189" s="18">
        <v>11.095000000000001</v>
      </c>
      <c r="Q189" s="18">
        <v>-14.534418410118709</v>
      </c>
      <c r="R189" s="18">
        <v>6.306661754248152</v>
      </c>
      <c r="S189" s="20">
        <v>114379.83132802024</v>
      </c>
      <c r="T189" s="19">
        <v>99341.715451475</v>
      </c>
      <c r="U189" s="19">
        <v>-8.0258333333333383</v>
      </c>
      <c r="V189" s="19">
        <v>-0.13961957562085409</v>
      </c>
      <c r="W189" s="19">
        <v>-1.5490791915133761</v>
      </c>
      <c r="X189" s="19">
        <v>-0.54807919151337625</v>
      </c>
      <c r="Y189" s="19">
        <v>2646.6630791915131</v>
      </c>
      <c r="Z189" s="19">
        <v>2.5</v>
      </c>
      <c r="AA189" s="20"/>
    </row>
    <row r="190" spans="1:27" x14ac:dyDescent="0.2">
      <c r="A190" s="22"/>
      <c r="B190" s="22">
        <v>53</v>
      </c>
      <c r="C190" s="13">
        <v>165</v>
      </c>
      <c r="D190" s="13">
        <v>11</v>
      </c>
      <c r="E190" s="13">
        <v>51</v>
      </c>
      <c r="F190" s="13">
        <v>86</v>
      </c>
      <c r="G190" s="13">
        <v>27</v>
      </c>
      <c r="H190" s="13">
        <v>38.99</v>
      </c>
      <c r="I190" s="18">
        <v>165.19749999999999</v>
      </c>
      <c r="J190" s="18">
        <v>86.46083055555556</v>
      </c>
      <c r="K190" s="18">
        <v>195</v>
      </c>
      <c r="L190" s="18">
        <v>36</v>
      </c>
      <c r="M190" s="18">
        <v>12.19</v>
      </c>
      <c r="N190" s="18">
        <v>195.60338611111112</v>
      </c>
      <c r="O190" s="18">
        <v>10.986326895665371</v>
      </c>
      <c r="P190" s="18">
        <v>4.298</v>
      </c>
      <c r="Q190" s="18">
        <v>-10.581444190143335</v>
      </c>
      <c r="R190" s="18">
        <v>-2.9550664136872098</v>
      </c>
      <c r="S190" s="20">
        <v>114383.78430238347</v>
      </c>
      <c r="T190" s="19">
        <v>99332.45372279406</v>
      </c>
      <c r="U190" s="19">
        <v>-3.5391694444444397</v>
      </c>
      <c r="V190" s="19">
        <v>-6.173088586916084E-2</v>
      </c>
      <c r="W190" s="19">
        <v>-0.26531934746565328</v>
      </c>
      <c r="X190" s="19">
        <v>-0.11431934746565342</v>
      </c>
      <c r="Y190" s="19">
        <v>2646.2293193474657</v>
      </c>
      <c r="Z190" s="19">
        <v>1.65</v>
      </c>
      <c r="AA190" s="20"/>
    </row>
    <row r="191" spans="1:27" x14ac:dyDescent="0.2">
      <c r="A191" s="22"/>
      <c r="B191" s="22">
        <v>54</v>
      </c>
      <c r="C191" s="13">
        <v>347</v>
      </c>
      <c r="D191" s="13">
        <v>8</v>
      </c>
      <c r="E191" s="13">
        <v>34</v>
      </c>
      <c r="F191" s="13">
        <v>77</v>
      </c>
      <c r="G191" s="13">
        <v>13</v>
      </c>
      <c r="H191" s="13">
        <v>54</v>
      </c>
      <c r="I191" s="18">
        <v>347.14277777777778</v>
      </c>
      <c r="J191" s="18">
        <v>77.231666666666669</v>
      </c>
      <c r="K191" s="18">
        <v>377</v>
      </c>
      <c r="L191" s="18">
        <v>32</v>
      </c>
      <c r="M191" s="18">
        <v>55.2</v>
      </c>
      <c r="N191" s="18">
        <v>377.54866666666669</v>
      </c>
      <c r="O191" s="18">
        <v>4.2898029971340419</v>
      </c>
      <c r="P191" s="18">
        <v>1.329</v>
      </c>
      <c r="Q191" s="18">
        <v>4.0901606669429906</v>
      </c>
      <c r="R191" s="18">
        <v>1.2934432623090504</v>
      </c>
      <c r="S191" s="20">
        <v>114398.45590709729</v>
      </c>
      <c r="T191" s="19">
        <v>99336.702232983065</v>
      </c>
      <c r="U191" s="19">
        <v>-12.768333333333331</v>
      </c>
      <c r="V191" s="19">
        <v>-0.22100951085658258</v>
      </c>
      <c r="W191" s="19">
        <v>-0.29372163992839823</v>
      </c>
      <c r="X191" s="19">
        <v>-0.14272163992839837</v>
      </c>
      <c r="Y191" s="19">
        <v>2646.2577216399281</v>
      </c>
      <c r="Z191" s="19">
        <v>1.65</v>
      </c>
      <c r="AA191" s="20"/>
    </row>
    <row r="192" spans="1:27" x14ac:dyDescent="0.2">
      <c r="A192" s="22"/>
      <c r="B192" s="22">
        <v>55</v>
      </c>
      <c r="C192" s="13">
        <v>332</v>
      </c>
      <c r="D192" s="13">
        <v>46</v>
      </c>
      <c r="E192" s="13">
        <v>18</v>
      </c>
      <c r="F192" s="13">
        <v>80</v>
      </c>
      <c r="G192" s="13">
        <v>19</v>
      </c>
      <c r="H192" s="13">
        <v>47.99</v>
      </c>
      <c r="I192" s="18">
        <v>332.77166666666665</v>
      </c>
      <c r="J192" s="18">
        <v>80.329997222222218</v>
      </c>
      <c r="K192" s="18">
        <v>363</v>
      </c>
      <c r="L192" s="18">
        <v>10</v>
      </c>
      <c r="M192" s="18">
        <v>39.200000000000003</v>
      </c>
      <c r="N192" s="18">
        <v>363.17755555555556</v>
      </c>
      <c r="O192" s="18">
        <v>1.2961360261322006</v>
      </c>
      <c r="P192" s="18">
        <v>2.097</v>
      </c>
      <c r="Q192" s="18">
        <v>1.2941432876350196</v>
      </c>
      <c r="R192" s="18">
        <v>7.1845315136027224E-2</v>
      </c>
      <c r="S192" s="20">
        <v>114395.65988971799</v>
      </c>
      <c r="T192" s="19">
        <v>99335.480635035885</v>
      </c>
      <c r="U192" s="19">
        <v>-9.6700027777777819</v>
      </c>
      <c r="V192" s="19">
        <v>-0.16797329115543086</v>
      </c>
      <c r="W192" s="19">
        <v>-0.3522399915529385</v>
      </c>
      <c r="X192" s="19">
        <v>-0.20123999155293859</v>
      </c>
      <c r="Y192" s="19">
        <v>2646.3162399915527</v>
      </c>
      <c r="Z192" s="19">
        <v>1.65</v>
      </c>
      <c r="AA192" s="20"/>
    </row>
    <row r="193" spans="1:27" x14ac:dyDescent="0.2">
      <c r="A193" s="22"/>
      <c r="B193" s="22">
        <v>56</v>
      </c>
      <c r="C193" s="13">
        <v>233</v>
      </c>
      <c r="D193" s="13">
        <v>49</v>
      </c>
      <c r="E193" s="13">
        <v>38</v>
      </c>
      <c r="F193" s="13">
        <v>97</v>
      </c>
      <c r="G193" s="13">
        <v>14</v>
      </c>
      <c r="H193" s="13">
        <v>45</v>
      </c>
      <c r="I193" s="18">
        <v>233.82722222222222</v>
      </c>
      <c r="J193" s="18">
        <v>97.245833333333337</v>
      </c>
      <c r="K193" s="18">
        <v>264</v>
      </c>
      <c r="L193" s="18">
        <v>13</v>
      </c>
      <c r="M193" s="18">
        <v>59.19</v>
      </c>
      <c r="N193" s="18">
        <v>264.23310833333335</v>
      </c>
      <c r="O193" s="18">
        <v>2.0672048904146894</v>
      </c>
      <c r="P193" s="18">
        <v>13.010999999999999</v>
      </c>
      <c r="Q193" s="18">
        <v>-0.20771561893499765</v>
      </c>
      <c r="R193" s="18">
        <v>-2.05674263839812</v>
      </c>
      <c r="S193" s="20">
        <v>114394.15803091113</v>
      </c>
      <c r="T193" s="19">
        <v>99333.352047072287</v>
      </c>
      <c r="U193" s="19">
        <v>7.2458333333333371</v>
      </c>
      <c r="V193" s="19">
        <v>0.12612682816649201</v>
      </c>
      <c r="W193" s="19">
        <v>1.6410361612742275</v>
      </c>
      <c r="X193" s="19">
        <v>1.7920361612742273</v>
      </c>
      <c r="Y193" s="19">
        <v>2644.3229638387256</v>
      </c>
      <c r="Z193" s="19">
        <v>1.65</v>
      </c>
      <c r="AA193" s="20"/>
    </row>
    <row r="194" spans="1:27" x14ac:dyDescent="0.2">
      <c r="A194" s="22"/>
      <c r="B194" s="22">
        <v>57</v>
      </c>
      <c r="C194" s="13">
        <v>260</v>
      </c>
      <c r="D194" s="13">
        <v>52</v>
      </c>
      <c r="E194" s="13">
        <v>44</v>
      </c>
      <c r="F194" s="13">
        <v>90</v>
      </c>
      <c r="G194" s="13">
        <v>54</v>
      </c>
      <c r="H194" s="13">
        <v>20.99</v>
      </c>
      <c r="I194" s="18">
        <v>260.87888888888892</v>
      </c>
      <c r="J194" s="18">
        <v>90.905830555555568</v>
      </c>
      <c r="K194" s="18">
        <v>291</v>
      </c>
      <c r="L194" s="18">
        <v>17</v>
      </c>
      <c r="M194" s="18">
        <v>5.19</v>
      </c>
      <c r="N194" s="18">
        <v>291.28477500000002</v>
      </c>
      <c r="O194" s="18">
        <v>12.90709577392956</v>
      </c>
      <c r="P194" s="18">
        <v>12.349</v>
      </c>
      <c r="Q194" s="18">
        <v>4.6853227828119488</v>
      </c>
      <c r="R194" s="18">
        <v>-12.026673344622511</v>
      </c>
      <c r="S194" s="20">
        <v>114399.05106979623</v>
      </c>
      <c r="T194" s="19">
        <v>99323.382116603272</v>
      </c>
      <c r="U194" s="19">
        <v>0.90583055555556768</v>
      </c>
      <c r="V194" s="19">
        <v>1.5809067067807221E-2</v>
      </c>
      <c r="W194" s="19">
        <v>0.19522616922035138</v>
      </c>
      <c r="X194" s="19">
        <v>1.2962261692203514</v>
      </c>
      <c r="Y194" s="19">
        <v>2644.8187738307793</v>
      </c>
      <c r="Z194" s="19">
        <v>2.6</v>
      </c>
      <c r="AA194" s="20"/>
    </row>
    <row r="195" spans="1:27" x14ac:dyDescent="0.2">
      <c r="A195" s="22"/>
      <c r="B195" s="22">
        <v>58</v>
      </c>
      <c r="C195" s="13">
        <v>239</v>
      </c>
      <c r="D195" s="13">
        <v>36</v>
      </c>
      <c r="E195" s="13">
        <v>44</v>
      </c>
      <c r="F195" s="13">
        <v>93</v>
      </c>
      <c r="G195" s="13">
        <v>30</v>
      </c>
      <c r="H195" s="13">
        <v>55</v>
      </c>
      <c r="I195" s="18">
        <v>239.61222222222221</v>
      </c>
      <c r="J195" s="18">
        <v>93.515277777777783</v>
      </c>
      <c r="K195" s="18">
        <v>270</v>
      </c>
      <c r="L195" s="18">
        <v>1</v>
      </c>
      <c r="M195" s="18">
        <v>5.2</v>
      </c>
      <c r="N195" s="18">
        <v>270.01811111111112</v>
      </c>
      <c r="O195" s="18">
        <v>12.347456722301885</v>
      </c>
      <c r="P195" s="18">
        <v>18.698</v>
      </c>
      <c r="Q195" s="18">
        <v>3.90301273171423E-3</v>
      </c>
      <c r="R195" s="18">
        <v>-12.347456105433606</v>
      </c>
      <c r="S195" s="20">
        <v>114394.36964944309</v>
      </c>
      <c r="T195" s="19">
        <v>99323.061333615318</v>
      </c>
      <c r="U195" s="19">
        <v>3.5152777777777828</v>
      </c>
      <c r="V195" s="19">
        <v>6.1314687534626461E-2</v>
      </c>
      <c r="W195" s="19">
        <v>1.1464620275224455</v>
      </c>
      <c r="X195" s="19">
        <v>2.2474620275224457</v>
      </c>
      <c r="Y195" s="19">
        <v>2643.8675379724773</v>
      </c>
      <c r="Z195" s="19">
        <v>2.6</v>
      </c>
      <c r="AA195" s="20"/>
    </row>
    <row r="196" spans="1:27" x14ac:dyDescent="0.2">
      <c r="A196" s="22"/>
      <c r="B196" s="22">
        <v>59</v>
      </c>
      <c r="C196" s="13">
        <v>257</v>
      </c>
      <c r="D196" s="13">
        <v>17</v>
      </c>
      <c r="E196" s="13">
        <v>37</v>
      </c>
      <c r="F196" s="13">
        <v>91</v>
      </c>
      <c r="G196" s="13">
        <v>1</v>
      </c>
      <c r="H196" s="13">
        <v>13</v>
      </c>
      <c r="I196" s="18">
        <v>257.29361111111115</v>
      </c>
      <c r="J196" s="18">
        <v>91.020277777777778</v>
      </c>
      <c r="K196" s="18">
        <v>287</v>
      </c>
      <c r="L196" s="18">
        <v>41</v>
      </c>
      <c r="M196" s="18">
        <v>58.2</v>
      </c>
      <c r="N196" s="18">
        <v>287.6995</v>
      </c>
      <c r="O196" s="18">
        <v>18.662819423105642</v>
      </c>
      <c r="P196" s="18">
        <v>15.363</v>
      </c>
      <c r="Q196" s="18">
        <v>5.6739589603992719</v>
      </c>
      <c r="R196" s="18">
        <v>-17.779398711293755</v>
      </c>
      <c r="S196" s="20">
        <v>114400.03970539075</v>
      </c>
      <c r="T196" s="19">
        <v>99317.629391009454</v>
      </c>
      <c r="U196" s="19">
        <v>1.0202777777777783</v>
      </c>
      <c r="V196" s="19">
        <v>1.7806265421290345E-2</v>
      </c>
      <c r="W196" s="19">
        <v>0.27355765566728357</v>
      </c>
      <c r="X196" s="19">
        <v>1.3745576556672834</v>
      </c>
      <c r="Y196" s="19">
        <v>2644.7404423443327</v>
      </c>
      <c r="Z196" s="19">
        <v>2.6</v>
      </c>
      <c r="AA196" s="20"/>
    </row>
    <row r="197" spans="1:27" x14ac:dyDescent="0.2">
      <c r="A197" s="22"/>
      <c r="B197" s="22">
        <v>60</v>
      </c>
      <c r="C197" s="13">
        <v>257</v>
      </c>
      <c r="D197" s="13">
        <v>17</v>
      </c>
      <c r="E197" s="13">
        <v>22</v>
      </c>
      <c r="F197" s="13">
        <v>91</v>
      </c>
      <c r="G197" s="13">
        <v>37</v>
      </c>
      <c r="H197" s="13">
        <v>28.99</v>
      </c>
      <c r="I197" s="18">
        <v>257.28944444444448</v>
      </c>
      <c r="J197" s="18">
        <v>91.624719444444437</v>
      </c>
      <c r="K197" s="18">
        <v>287</v>
      </c>
      <c r="L197" s="18">
        <v>41</v>
      </c>
      <c r="M197" s="18">
        <v>43.2</v>
      </c>
      <c r="N197" s="18">
        <v>287.69533333333334</v>
      </c>
      <c r="O197" s="18">
        <v>15.360564286803587</v>
      </c>
      <c r="P197" s="18">
        <v>18.324000000000002</v>
      </c>
      <c r="Q197" s="18">
        <v>4.66892748932682</v>
      </c>
      <c r="R197" s="18">
        <v>-14.633798252963384</v>
      </c>
      <c r="S197" s="20">
        <v>114399.03467391968</v>
      </c>
      <c r="T197" s="19">
        <v>99320.774991467784</v>
      </c>
      <c r="U197" s="19">
        <v>1.6247194444444375</v>
      </c>
      <c r="V197" s="19">
        <v>2.8352903596098922E-2</v>
      </c>
      <c r="W197" s="19">
        <v>0.51953860549491671</v>
      </c>
      <c r="X197" s="19">
        <v>2.0205386054949166</v>
      </c>
      <c r="Y197" s="19">
        <v>2644.0944613945048</v>
      </c>
      <c r="Z197" s="19">
        <v>3</v>
      </c>
      <c r="AA197" s="20"/>
    </row>
    <row r="198" spans="1:27" x14ac:dyDescent="0.2">
      <c r="A198" s="22"/>
      <c r="B198" s="22">
        <v>61</v>
      </c>
      <c r="C198" s="13">
        <v>242</v>
      </c>
      <c r="D198" s="13">
        <v>29</v>
      </c>
      <c r="E198" s="13">
        <v>59</v>
      </c>
      <c r="F198" s="13">
        <v>92</v>
      </c>
      <c r="G198" s="13">
        <v>6</v>
      </c>
      <c r="H198" s="13">
        <v>24</v>
      </c>
      <c r="I198" s="18">
        <v>242.4997222222222</v>
      </c>
      <c r="J198" s="18">
        <v>92.106666666666655</v>
      </c>
      <c r="K198" s="18">
        <v>272</v>
      </c>
      <c r="L198" s="18">
        <v>54</v>
      </c>
      <c r="M198" s="18">
        <v>20.2</v>
      </c>
      <c r="N198" s="18">
        <v>272.90561111111111</v>
      </c>
      <c r="O198" s="18">
        <v>18.31663328001855</v>
      </c>
      <c r="P198" s="18">
        <v>24.568000000000001</v>
      </c>
      <c r="Q198" s="18">
        <v>0.92848381948062675</v>
      </c>
      <c r="R198" s="18">
        <v>-18.293085374305939</v>
      </c>
      <c r="S198" s="20">
        <v>114395.29423024984</v>
      </c>
      <c r="T198" s="19">
        <v>99317.115704346448</v>
      </c>
      <c r="U198" s="19">
        <v>2.1066666666666549</v>
      </c>
      <c r="V198" s="19">
        <v>3.6759985596776353E-2</v>
      </c>
      <c r="W198" s="19">
        <v>0.90311932614160151</v>
      </c>
      <c r="X198" s="19">
        <v>2.4041193261416014</v>
      </c>
      <c r="Y198" s="19">
        <v>2643.7108806738584</v>
      </c>
      <c r="Z198" s="19">
        <v>3</v>
      </c>
      <c r="AA198" s="20"/>
    </row>
    <row r="199" spans="1:27" x14ac:dyDescent="0.2">
      <c r="A199" s="22"/>
      <c r="B199" s="22">
        <v>62</v>
      </c>
      <c r="C199" s="13">
        <v>254</v>
      </c>
      <c r="D199" s="13">
        <v>55</v>
      </c>
      <c r="E199" s="13">
        <v>36</v>
      </c>
      <c r="F199" s="13">
        <v>91</v>
      </c>
      <c r="G199" s="13">
        <v>46</v>
      </c>
      <c r="H199" s="13">
        <v>44</v>
      </c>
      <c r="I199" s="18">
        <v>254.92666666666665</v>
      </c>
      <c r="J199" s="18">
        <v>91.778888888888886</v>
      </c>
      <c r="K199" s="18">
        <v>285</v>
      </c>
      <c r="L199" s="18">
        <v>19</v>
      </c>
      <c r="M199" s="18">
        <v>57.2</v>
      </c>
      <c r="N199" s="18">
        <v>285.33255555555553</v>
      </c>
      <c r="O199" s="18">
        <v>24.551395061844236</v>
      </c>
      <c r="P199" s="18">
        <v>24.379000000000001</v>
      </c>
      <c r="Q199" s="18">
        <v>6.4919061630794355</v>
      </c>
      <c r="R199" s="18">
        <v>-23.677545351081491</v>
      </c>
      <c r="S199" s="20">
        <v>114400.85765259343</v>
      </c>
      <c r="T199" s="19">
        <v>99311.731244369672</v>
      </c>
      <c r="U199" s="19">
        <v>1.7788888888888863</v>
      </c>
      <c r="V199" s="19">
        <v>3.1042480368607659E-2</v>
      </c>
      <c r="W199" s="19">
        <v>0.75678462890628617</v>
      </c>
      <c r="X199" s="19">
        <v>2.5577846289062856</v>
      </c>
      <c r="Y199" s="19">
        <v>2643.5572153710937</v>
      </c>
      <c r="Z199" s="19">
        <v>3.3</v>
      </c>
      <c r="AA199" s="20"/>
    </row>
    <row r="200" spans="1:27" x14ac:dyDescent="0.2">
      <c r="A200" s="22"/>
      <c r="B200" s="22">
        <v>63</v>
      </c>
      <c r="C200" s="13">
        <v>244</v>
      </c>
      <c r="D200" s="13">
        <v>12</v>
      </c>
      <c r="E200" s="13">
        <v>12</v>
      </c>
      <c r="F200" s="13">
        <v>95</v>
      </c>
      <c r="G200" s="13">
        <v>31</v>
      </c>
      <c r="H200" s="13">
        <v>30.99</v>
      </c>
      <c r="I200" s="18">
        <v>244.20333333333332</v>
      </c>
      <c r="J200" s="18">
        <v>95.525274999999993</v>
      </c>
      <c r="K200" s="18">
        <v>274</v>
      </c>
      <c r="L200" s="18">
        <v>36</v>
      </c>
      <c r="M200" s="18">
        <v>33.200000000000003</v>
      </c>
      <c r="N200" s="18">
        <v>274.60922222222223</v>
      </c>
      <c r="O200" s="18">
        <v>24.367250932869947</v>
      </c>
      <c r="P200" s="18">
        <v>30.643999999999998</v>
      </c>
      <c r="Q200" s="18">
        <v>1.9581367621902246</v>
      </c>
      <c r="R200" s="18">
        <v>-24.288446192500878</v>
      </c>
      <c r="S200" s="20">
        <v>114396.32388319254</v>
      </c>
      <c r="T200" s="19">
        <v>99311.120343528251</v>
      </c>
      <c r="U200" s="19">
        <v>5.5252749999999935</v>
      </c>
      <c r="V200" s="19">
        <v>9.6284844264679897E-2</v>
      </c>
      <c r="W200" s="19">
        <v>2.9505527676468506</v>
      </c>
      <c r="X200" s="19">
        <v>3.1015527676468504</v>
      </c>
      <c r="Y200" s="19">
        <v>2643.013447232353</v>
      </c>
      <c r="Z200" s="19">
        <v>1.65</v>
      </c>
      <c r="AA200" s="20"/>
    </row>
    <row r="201" spans="1:27" x14ac:dyDescent="0.2">
      <c r="A201" s="22"/>
      <c r="B201" s="22">
        <v>64</v>
      </c>
      <c r="C201" s="13">
        <v>246</v>
      </c>
      <c r="D201" s="13">
        <v>9</v>
      </c>
      <c r="E201" s="13">
        <v>36</v>
      </c>
      <c r="F201" s="13">
        <v>94</v>
      </c>
      <c r="G201" s="13">
        <v>53</v>
      </c>
      <c r="H201" s="13">
        <v>26</v>
      </c>
      <c r="I201" s="18">
        <v>246.16</v>
      </c>
      <c r="J201" s="18">
        <v>94.890555555555565</v>
      </c>
      <c r="K201" s="18">
        <v>276</v>
      </c>
      <c r="L201" s="18">
        <v>33</v>
      </c>
      <c r="M201" s="18">
        <v>57.19</v>
      </c>
      <c r="N201" s="18">
        <v>276.56588611111113</v>
      </c>
      <c r="O201" s="18">
        <v>30.501622344377161</v>
      </c>
      <c r="P201" s="18">
        <v>36.518999999999998</v>
      </c>
      <c r="Q201" s="18">
        <v>3.4877286360275286</v>
      </c>
      <c r="R201" s="18">
        <v>-30.301562906893789</v>
      </c>
      <c r="S201" s="20">
        <v>114397.85347653544</v>
      </c>
      <c r="T201" s="19">
        <v>99305.107226982946</v>
      </c>
      <c r="U201" s="19">
        <v>4.8905555555555651</v>
      </c>
      <c r="V201" s="19">
        <v>8.5252687755235715E-2</v>
      </c>
      <c r="W201" s="19">
        <v>3.1133429041334528</v>
      </c>
      <c r="X201" s="19">
        <v>3.2643429041334522</v>
      </c>
      <c r="Y201" s="19">
        <v>2642.8506570958662</v>
      </c>
      <c r="Z201" s="19">
        <v>1.65</v>
      </c>
      <c r="AA201" s="20"/>
    </row>
    <row r="202" spans="1:27" x14ac:dyDescent="0.2">
      <c r="A202" s="22"/>
      <c r="B202" s="22">
        <v>65</v>
      </c>
      <c r="C202" s="13">
        <v>246</v>
      </c>
      <c r="D202" s="13">
        <v>11</v>
      </c>
      <c r="E202" s="13">
        <v>9</v>
      </c>
      <c r="F202" s="13">
        <v>96</v>
      </c>
      <c r="G202" s="13">
        <v>0</v>
      </c>
      <c r="H202" s="13">
        <v>25.99</v>
      </c>
      <c r="I202" s="18">
        <v>246.18583333333333</v>
      </c>
      <c r="J202" s="18">
        <v>96.007219444444445</v>
      </c>
      <c r="K202" s="18">
        <v>276</v>
      </c>
      <c r="L202" s="18">
        <v>35</v>
      </c>
      <c r="M202" s="18">
        <v>30.2</v>
      </c>
      <c r="N202" s="18">
        <v>276.59172222222224</v>
      </c>
      <c r="O202" s="18">
        <v>36.386047558937776</v>
      </c>
      <c r="P202" s="18">
        <v>42.683</v>
      </c>
      <c r="Q202" s="18">
        <v>4.1768865637155317</v>
      </c>
      <c r="R202" s="18">
        <v>-36.145512523619502</v>
      </c>
      <c r="S202" s="20">
        <v>114398.54263299407</v>
      </c>
      <c r="T202" s="19">
        <v>99299.263277197126</v>
      </c>
      <c r="U202" s="19">
        <v>6.0072194444444449</v>
      </c>
      <c r="V202" s="19">
        <v>0.1046537752552221</v>
      </c>
      <c r="W202" s="19">
        <v>4.4669370892186446</v>
      </c>
      <c r="X202" s="19">
        <v>4.6179370892186444</v>
      </c>
      <c r="Y202" s="19">
        <v>2641.4970629107811</v>
      </c>
      <c r="Z202" s="19">
        <v>1.65</v>
      </c>
      <c r="AA202" s="20"/>
    </row>
    <row r="203" spans="1:27" x14ac:dyDescent="0.2">
      <c r="A203" s="22"/>
      <c r="B203" s="22">
        <v>66</v>
      </c>
      <c r="C203" s="13">
        <v>246</v>
      </c>
      <c r="D203" s="13">
        <v>59</v>
      </c>
      <c r="E203" s="13">
        <v>58</v>
      </c>
      <c r="F203" s="13">
        <v>96</v>
      </c>
      <c r="G203" s="13">
        <v>4</v>
      </c>
      <c r="H203" s="13">
        <v>7.99</v>
      </c>
      <c r="I203" s="18">
        <v>246.99944444444444</v>
      </c>
      <c r="J203" s="18">
        <v>96.068886111111112</v>
      </c>
      <c r="K203" s="18">
        <v>277</v>
      </c>
      <c r="L203" s="18">
        <v>24</v>
      </c>
      <c r="M203" s="18">
        <v>19.190000000000001</v>
      </c>
      <c r="N203" s="18">
        <v>277.40533055555557</v>
      </c>
      <c r="O203" s="18">
        <v>42.448615332603495</v>
      </c>
      <c r="P203" s="18">
        <v>48.576999999999998</v>
      </c>
      <c r="Q203" s="18">
        <v>5.4711110579895701</v>
      </c>
      <c r="R203" s="18">
        <v>-42.094558881718726</v>
      </c>
      <c r="S203" s="20">
        <v>114399.83685952914</v>
      </c>
      <c r="T203" s="19">
        <v>99293.314231104276</v>
      </c>
      <c r="U203" s="19">
        <v>6.0688861111111123</v>
      </c>
      <c r="V203" s="19">
        <v>0.10572409061204632</v>
      </c>
      <c r="W203" s="19">
        <v>5.1357591496613741</v>
      </c>
      <c r="X203" s="19">
        <v>5.2867591496613731</v>
      </c>
      <c r="Y203" s="19">
        <v>2640.8282408503383</v>
      </c>
      <c r="Z203" s="19">
        <v>1.65</v>
      </c>
      <c r="AA203" s="20"/>
    </row>
    <row r="204" spans="1:27" x14ac:dyDescent="0.2">
      <c r="A204" s="22"/>
      <c r="B204" s="22">
        <v>67</v>
      </c>
      <c r="C204" s="13">
        <v>247</v>
      </c>
      <c r="D204" s="13">
        <v>57</v>
      </c>
      <c r="E204" s="13">
        <v>20</v>
      </c>
      <c r="F204" s="13">
        <v>96</v>
      </c>
      <c r="G204" s="13">
        <v>0</v>
      </c>
      <c r="H204" s="13">
        <v>50</v>
      </c>
      <c r="I204" s="18">
        <v>247.95555555555555</v>
      </c>
      <c r="J204" s="18">
        <v>96.013888888888886</v>
      </c>
      <c r="K204" s="18">
        <v>278</v>
      </c>
      <c r="L204" s="18">
        <v>21</v>
      </c>
      <c r="M204" s="18">
        <v>41.19</v>
      </c>
      <c r="N204" s="18">
        <v>278.36144166666668</v>
      </c>
      <c r="O204" s="18">
        <v>48.304750107023601</v>
      </c>
      <c r="P204" s="18">
        <v>57.241999999999997</v>
      </c>
      <c r="Q204" s="18">
        <v>7.0243436838247613</v>
      </c>
      <c r="R204" s="18">
        <v>-47.791290824934912</v>
      </c>
      <c r="S204" s="20">
        <v>114401.39009243116</v>
      </c>
      <c r="T204" s="19">
        <v>99287.617499236367</v>
      </c>
      <c r="U204" s="19">
        <v>6.0138888888888857</v>
      </c>
      <c r="V204" s="19">
        <v>0.10476953910470868</v>
      </c>
      <c r="W204" s="19">
        <v>5.9972179574317339</v>
      </c>
      <c r="X204" s="19">
        <v>6.1482179574317328</v>
      </c>
      <c r="Y204" s="19">
        <v>2639.966782042568</v>
      </c>
      <c r="Z204" s="19">
        <v>1.65</v>
      </c>
      <c r="AA204" s="20"/>
    </row>
    <row r="205" spans="1:27" x14ac:dyDescent="0.2">
      <c r="A205" s="22"/>
      <c r="B205" s="22">
        <v>68</v>
      </c>
      <c r="C205" s="13">
        <v>248</v>
      </c>
      <c r="D205" s="13">
        <v>9</v>
      </c>
      <c r="E205" s="13">
        <v>1</v>
      </c>
      <c r="F205" s="13">
        <v>96</v>
      </c>
      <c r="G205" s="13">
        <v>7</v>
      </c>
      <c r="H205" s="13">
        <v>49.99</v>
      </c>
      <c r="I205" s="18">
        <v>248.15027777777777</v>
      </c>
      <c r="J205" s="18">
        <v>96.130552777777766</v>
      </c>
      <c r="K205" s="18">
        <v>278</v>
      </c>
      <c r="L205" s="18">
        <v>33</v>
      </c>
      <c r="M205" s="18">
        <v>22.2</v>
      </c>
      <c r="N205" s="18">
        <v>278.55616666666668</v>
      </c>
      <c r="O205" s="18">
        <v>56.926970240572771</v>
      </c>
      <c r="P205" s="18">
        <v>60.457000000000001</v>
      </c>
      <c r="Q205" s="18">
        <v>8.4695300511256022</v>
      </c>
      <c r="R205" s="18">
        <v>-56.293401047406419</v>
      </c>
      <c r="S205" s="20">
        <v>114402.83527648148</v>
      </c>
      <c r="T205" s="19">
        <v>99279.115388673337</v>
      </c>
      <c r="U205" s="19">
        <v>6.1305527777777655</v>
      </c>
      <c r="V205" s="19">
        <v>0.10679428349890384</v>
      </c>
      <c r="W205" s="19">
        <v>6.4564619974932294</v>
      </c>
      <c r="X205" s="19">
        <v>6.6074619974932283</v>
      </c>
      <c r="Y205" s="19">
        <v>2639.5075380025064</v>
      </c>
      <c r="Z205" s="19">
        <v>1.65</v>
      </c>
      <c r="AA205" s="20"/>
    </row>
    <row r="206" spans="1:27" x14ac:dyDescent="0.2">
      <c r="A206" s="22"/>
      <c r="B206" s="22">
        <v>69</v>
      </c>
      <c r="C206" s="13">
        <v>248</v>
      </c>
      <c r="D206" s="13">
        <v>16</v>
      </c>
      <c r="E206" s="13">
        <v>13</v>
      </c>
      <c r="F206" s="13">
        <v>96</v>
      </c>
      <c r="G206" s="13">
        <v>11</v>
      </c>
      <c r="H206" s="13">
        <v>1</v>
      </c>
      <c r="I206" s="18">
        <v>248.27027777777778</v>
      </c>
      <c r="J206" s="18">
        <v>96.183611111111119</v>
      </c>
      <c r="K206" s="18">
        <v>278</v>
      </c>
      <c r="L206" s="18">
        <v>40</v>
      </c>
      <c r="M206" s="18">
        <v>34.200000000000003</v>
      </c>
      <c r="N206" s="18">
        <v>278.67616666666669</v>
      </c>
      <c r="O206" s="18">
        <v>60.111254435780118</v>
      </c>
      <c r="P206" s="18">
        <v>63.526000000000003</v>
      </c>
      <c r="Q206" s="18">
        <v>9.0677600837463928</v>
      </c>
      <c r="R206" s="18">
        <v>-59.42338459652656</v>
      </c>
      <c r="S206" s="20">
        <v>114403.43350651411</v>
      </c>
      <c r="T206" s="19">
        <v>99275.985405124229</v>
      </c>
      <c r="U206" s="19">
        <v>6.1836111111111194</v>
      </c>
      <c r="V206" s="19">
        <v>0.10771498427853633</v>
      </c>
      <c r="W206" s="19">
        <v>6.8427020912782996</v>
      </c>
      <c r="X206" s="19">
        <v>6.9937020912782994</v>
      </c>
      <c r="Y206" s="19">
        <v>2639.1212979087213</v>
      </c>
      <c r="Z206" s="19">
        <v>1.65</v>
      </c>
      <c r="AA206" s="20"/>
    </row>
    <row r="207" spans="1:27" x14ac:dyDescent="0.2">
      <c r="A207" s="22"/>
      <c r="B207" s="22">
        <v>70</v>
      </c>
      <c r="C207" s="13">
        <v>248</v>
      </c>
      <c r="D207" s="13">
        <v>34</v>
      </c>
      <c r="E207" s="13">
        <v>24</v>
      </c>
      <c r="F207" s="13">
        <v>96</v>
      </c>
      <c r="G207" s="13">
        <v>13</v>
      </c>
      <c r="H207" s="13">
        <v>0.99</v>
      </c>
      <c r="I207" s="18">
        <v>248.57333333333332</v>
      </c>
      <c r="J207" s="18">
        <v>96.216941666666671</v>
      </c>
      <c r="K207" s="18">
        <v>278</v>
      </c>
      <c r="L207" s="18">
        <v>58</v>
      </c>
      <c r="M207" s="18">
        <v>45.2</v>
      </c>
      <c r="N207" s="18">
        <v>278.97922222222223</v>
      </c>
      <c r="O207" s="18">
        <v>63.156394007970533</v>
      </c>
      <c r="P207" s="18">
        <v>66.44</v>
      </c>
      <c r="Q207" s="18">
        <v>9.8572149614874949</v>
      </c>
      <c r="R207" s="18">
        <v>-62.382412724204912</v>
      </c>
      <c r="S207" s="20">
        <v>114404.22296139185</v>
      </c>
      <c r="T207" s="19">
        <v>99273.026376996539</v>
      </c>
      <c r="U207" s="19">
        <v>6.2169416666666706</v>
      </c>
      <c r="V207" s="19">
        <v>0.10829330935561528</v>
      </c>
      <c r="W207" s="19">
        <v>7.1950074735870784</v>
      </c>
      <c r="X207" s="19">
        <v>7.3460074735870773</v>
      </c>
      <c r="Y207" s="19">
        <v>2638.7689925264126</v>
      </c>
      <c r="Z207" s="19">
        <v>1.65</v>
      </c>
      <c r="AA207" s="20"/>
    </row>
    <row r="208" spans="1:27" x14ac:dyDescent="0.2">
      <c r="A208" s="22"/>
      <c r="B208" s="22">
        <v>71</v>
      </c>
      <c r="C208" s="13">
        <v>248</v>
      </c>
      <c r="D208" s="13">
        <v>42</v>
      </c>
      <c r="E208" s="13">
        <v>9</v>
      </c>
      <c r="F208" s="13">
        <v>96</v>
      </c>
      <c r="G208" s="13">
        <v>7</v>
      </c>
      <c r="H208" s="13">
        <v>22.99</v>
      </c>
      <c r="I208" s="18">
        <v>248.70249999999999</v>
      </c>
      <c r="J208" s="18">
        <v>96.123052777777772</v>
      </c>
      <c r="K208" s="18">
        <v>279</v>
      </c>
      <c r="L208" s="18">
        <v>6</v>
      </c>
      <c r="M208" s="18">
        <v>30.2</v>
      </c>
      <c r="N208" s="18">
        <v>279.1083888888889</v>
      </c>
      <c r="O208" s="18">
        <v>66.049265108522619</v>
      </c>
      <c r="P208" s="18">
        <v>69.423000000000002</v>
      </c>
      <c r="Q208" s="18">
        <v>10.455772805495565</v>
      </c>
      <c r="R208" s="18">
        <v>-65.216426124219367</v>
      </c>
      <c r="S208" s="20">
        <v>114404.82151923585</v>
      </c>
      <c r="T208" s="19">
        <v>99270.192363596536</v>
      </c>
      <c r="U208" s="19">
        <v>6.1230527777777723</v>
      </c>
      <c r="V208" s="19">
        <v>0.10666413148774012</v>
      </c>
      <c r="W208" s="19">
        <v>7.4049440002733826</v>
      </c>
      <c r="X208" s="19">
        <v>7.5559440002733815</v>
      </c>
      <c r="Y208" s="19">
        <v>2638.5590559997263</v>
      </c>
      <c r="Z208" s="19">
        <v>1.65</v>
      </c>
      <c r="AA208" s="20"/>
    </row>
    <row r="209" spans="1:27" x14ac:dyDescent="0.2">
      <c r="A209" s="22"/>
      <c r="B209" s="22">
        <v>72</v>
      </c>
      <c r="C209" s="13">
        <v>248</v>
      </c>
      <c r="D209" s="13">
        <v>42</v>
      </c>
      <c r="E209" s="13">
        <v>16</v>
      </c>
      <c r="F209" s="13">
        <v>96</v>
      </c>
      <c r="G209" s="13">
        <v>3</v>
      </c>
      <c r="H209" s="13">
        <v>13</v>
      </c>
      <c r="I209" s="18">
        <v>248.70444444444442</v>
      </c>
      <c r="J209" s="18">
        <v>96.05361111111111</v>
      </c>
      <c r="K209" s="18">
        <v>279</v>
      </c>
      <c r="L209" s="18">
        <v>6</v>
      </c>
      <c r="M209" s="18">
        <v>37.200000000000003</v>
      </c>
      <c r="N209" s="18">
        <v>279.11033333333336</v>
      </c>
      <c r="O209" s="18">
        <v>69.026948967712642</v>
      </c>
      <c r="P209" s="18">
        <v>72.296999999999997</v>
      </c>
      <c r="Q209" s="18">
        <v>10.929461031176759</v>
      </c>
      <c r="R209" s="18">
        <v>-68.156192421226066</v>
      </c>
      <c r="S209" s="20">
        <v>114405.29520746153</v>
      </c>
      <c r="T209" s="19">
        <v>99267.252597299521</v>
      </c>
      <c r="U209" s="19">
        <v>6.0536111111111097</v>
      </c>
      <c r="V209" s="19">
        <v>0.10545898196827289</v>
      </c>
      <c r="W209" s="19">
        <v>7.6243680193602241</v>
      </c>
      <c r="X209" s="19">
        <v>7.7753680193602239</v>
      </c>
      <c r="Y209" s="19">
        <v>2638.3396319806398</v>
      </c>
      <c r="Z209" s="19">
        <v>1.65</v>
      </c>
      <c r="AA209" s="20"/>
    </row>
    <row r="210" spans="1:27" x14ac:dyDescent="0.2">
      <c r="A210" s="22"/>
      <c r="B210" s="22">
        <v>73</v>
      </c>
      <c r="C210" s="13">
        <v>249</v>
      </c>
      <c r="D210" s="13">
        <v>4</v>
      </c>
      <c r="E210" s="13">
        <v>49</v>
      </c>
      <c r="F210" s="13">
        <v>95</v>
      </c>
      <c r="G210" s="13">
        <v>53</v>
      </c>
      <c r="H210" s="13">
        <v>4</v>
      </c>
      <c r="I210" s="18">
        <v>249.08027777777778</v>
      </c>
      <c r="J210" s="18">
        <v>95.884444444444455</v>
      </c>
      <c r="K210" s="18">
        <v>279</v>
      </c>
      <c r="L210" s="18">
        <v>29</v>
      </c>
      <c r="M210" s="18">
        <v>10.199999999999999</v>
      </c>
      <c r="N210" s="18">
        <v>279.48616666666669</v>
      </c>
      <c r="O210" s="18">
        <v>71.893846894608131</v>
      </c>
      <c r="P210" s="18">
        <v>78.364999999999995</v>
      </c>
      <c r="Q210" s="18">
        <v>11.848787162824186</v>
      </c>
      <c r="R210" s="18">
        <v>-70.910728836160246</v>
      </c>
      <c r="S210" s="20">
        <v>114406.21453359319</v>
      </c>
      <c r="T210" s="19">
        <v>99264.498060884594</v>
      </c>
      <c r="U210" s="19">
        <v>5.8844444444444548</v>
      </c>
      <c r="V210" s="19">
        <v>0.10252247550290026</v>
      </c>
      <c r="W210" s="19">
        <v>8.0341737927847792</v>
      </c>
      <c r="X210" s="19">
        <v>8.185173792784779</v>
      </c>
      <c r="Y210" s="19">
        <v>2637.9298262072152</v>
      </c>
      <c r="Z210" s="19">
        <v>1.65</v>
      </c>
      <c r="AA210" s="20"/>
    </row>
    <row r="211" spans="1:27" x14ac:dyDescent="0.2">
      <c r="A211" s="22"/>
      <c r="B211" s="22">
        <v>74</v>
      </c>
      <c r="C211" s="13">
        <v>249</v>
      </c>
      <c r="D211" s="13">
        <v>29</v>
      </c>
      <c r="E211" s="13">
        <v>52</v>
      </c>
      <c r="F211" s="13">
        <v>95</v>
      </c>
      <c r="G211" s="13">
        <v>55</v>
      </c>
      <c r="H211" s="13">
        <v>13.99</v>
      </c>
      <c r="I211" s="18">
        <v>249.49777777777777</v>
      </c>
      <c r="J211" s="18">
        <v>95.920552777777786</v>
      </c>
      <c r="K211" s="18">
        <v>279</v>
      </c>
      <c r="L211" s="18">
        <v>54</v>
      </c>
      <c r="M211" s="18">
        <v>13.19</v>
      </c>
      <c r="N211" s="18">
        <v>279.9036638888889</v>
      </c>
      <c r="O211" s="18">
        <v>77.952070379607804</v>
      </c>
      <c r="P211" s="18">
        <v>84.43</v>
      </c>
      <c r="Q211" s="18">
        <v>13.40713986608081</v>
      </c>
      <c r="R211" s="18">
        <v>-76.790454335670361</v>
      </c>
      <c r="S211" s="20">
        <v>114407.77289001935</v>
      </c>
      <c r="T211" s="19">
        <v>99258.61833603507</v>
      </c>
      <c r="U211" s="19">
        <v>5.920552777777786</v>
      </c>
      <c r="V211" s="19">
        <v>0.1031493436370407</v>
      </c>
      <c r="W211" s="19">
        <v>8.7088990832753463</v>
      </c>
      <c r="X211" s="19">
        <v>8.8598990832753461</v>
      </c>
      <c r="Y211" s="19">
        <v>2637.2551009167246</v>
      </c>
      <c r="Z211" s="19">
        <v>1.65</v>
      </c>
      <c r="AA211" s="20"/>
    </row>
    <row r="212" spans="1:27" x14ac:dyDescent="0.2">
      <c r="A212" s="22"/>
      <c r="B212" s="22">
        <v>75</v>
      </c>
      <c r="C212" s="13">
        <v>249</v>
      </c>
      <c r="D212" s="13">
        <v>28</v>
      </c>
      <c r="E212" s="13">
        <v>46</v>
      </c>
      <c r="F212" s="13">
        <v>96</v>
      </c>
      <c r="G212" s="13">
        <v>3</v>
      </c>
      <c r="H212" s="13">
        <v>45</v>
      </c>
      <c r="I212" s="18">
        <v>249.47944444444445</v>
      </c>
      <c r="J212" s="18">
        <v>96.0625</v>
      </c>
      <c r="K212" s="18">
        <v>279</v>
      </c>
      <c r="L212" s="18">
        <v>53</v>
      </c>
      <c r="M212" s="18">
        <v>7.2</v>
      </c>
      <c r="N212" s="18">
        <v>279.88533333333334</v>
      </c>
      <c r="O212" s="18">
        <v>83.979639829197012</v>
      </c>
      <c r="P212" s="18">
        <v>90.488</v>
      </c>
      <c r="Q212" s="18">
        <v>14.417366308701911</v>
      </c>
      <c r="R212" s="18">
        <v>-82.73281969425652</v>
      </c>
      <c r="S212" s="20">
        <v>114408.78311273905</v>
      </c>
      <c r="T212" s="19">
        <v>99252.675970026496</v>
      </c>
      <c r="U212" s="19">
        <v>6.0625</v>
      </c>
      <c r="V212" s="19">
        <v>0.10561325596002137</v>
      </c>
      <c r="W212" s="19">
        <v>9.5567323053104136</v>
      </c>
      <c r="X212" s="19">
        <v>9.7077323053104134</v>
      </c>
      <c r="Y212" s="19">
        <v>2636.4072676946894</v>
      </c>
      <c r="Z212" s="19">
        <v>1.65</v>
      </c>
      <c r="AA212" s="20"/>
    </row>
    <row r="213" spans="1:27" x14ac:dyDescent="0.2">
      <c r="A213" s="22"/>
      <c r="B213" s="22">
        <v>76</v>
      </c>
      <c r="C213" s="13">
        <v>249</v>
      </c>
      <c r="D213" s="13">
        <v>33</v>
      </c>
      <c r="E213" s="13">
        <v>33</v>
      </c>
      <c r="F213" s="13">
        <v>95</v>
      </c>
      <c r="G213" s="13">
        <v>49</v>
      </c>
      <c r="H213" s="13">
        <v>58</v>
      </c>
      <c r="I213" s="18">
        <v>249.55916666666667</v>
      </c>
      <c r="J213" s="18">
        <v>95.832777777777778</v>
      </c>
      <c r="K213" s="18">
        <v>279</v>
      </c>
      <c r="L213" s="18">
        <v>67</v>
      </c>
      <c r="M213" s="18">
        <v>54.2</v>
      </c>
      <c r="N213" s="18">
        <v>280.13172222222221</v>
      </c>
      <c r="O213" s="18">
        <v>89.981926027645329</v>
      </c>
      <c r="P213" s="18">
        <v>96.608000000000004</v>
      </c>
      <c r="Q213" s="18">
        <v>15.828880458927994</v>
      </c>
      <c r="R213" s="18">
        <v>-88.57874211717845</v>
      </c>
      <c r="S213" s="20">
        <v>114409.93689516772</v>
      </c>
      <c r="T213" s="19">
        <v>99246.784378080149</v>
      </c>
      <c r="U213" s="19">
        <v>5.8327777777777783</v>
      </c>
      <c r="V213" s="19">
        <v>0.1016254321141475</v>
      </c>
      <c r="W213" s="19">
        <v>9.8178297456835626</v>
      </c>
      <c r="X213" s="19">
        <v>9.9688297456835624</v>
      </c>
      <c r="Y213" s="19">
        <v>2636.1461702543161</v>
      </c>
      <c r="Z213" s="19">
        <v>1.65</v>
      </c>
      <c r="AA213" s="20"/>
    </row>
    <row r="214" spans="1:27" x14ac:dyDescent="0.2">
      <c r="A214" s="22"/>
      <c r="B214" s="22">
        <v>77</v>
      </c>
      <c r="C214" s="13">
        <v>249</v>
      </c>
      <c r="D214" s="13">
        <v>35</v>
      </c>
      <c r="E214" s="13">
        <v>4</v>
      </c>
      <c r="F214" s="13">
        <v>95</v>
      </c>
      <c r="G214" s="13">
        <v>45</v>
      </c>
      <c r="H214" s="13">
        <v>41</v>
      </c>
      <c r="I214" s="18">
        <v>249.58444444444444</v>
      </c>
      <c r="J214" s="18">
        <v>95.761388888888888</v>
      </c>
      <c r="K214" s="18">
        <v>279</v>
      </c>
      <c r="L214" s="18">
        <v>59</v>
      </c>
      <c r="M214" s="18">
        <v>25.2</v>
      </c>
      <c r="N214" s="18">
        <v>279.99033333333335</v>
      </c>
      <c r="O214" s="18">
        <v>96.107834660264686</v>
      </c>
      <c r="P214" s="18">
        <v>102.636</v>
      </c>
      <c r="Q214" s="18">
        <v>16.672981602008758</v>
      </c>
      <c r="R214" s="18">
        <v>-94.650555030511313</v>
      </c>
      <c r="S214" s="20">
        <v>114411.03872803236</v>
      </c>
      <c r="T214" s="19">
        <v>99240.758234690235</v>
      </c>
      <c r="U214" s="19">
        <v>5.761388888888888</v>
      </c>
      <c r="V214" s="19">
        <v>0.10038583311497902</v>
      </c>
      <c r="W214" s="19">
        <v>10.303200367588985</v>
      </c>
      <c r="X214" s="19">
        <v>10.454200367588985</v>
      </c>
      <c r="Y214" s="19">
        <v>2635.660799632411</v>
      </c>
      <c r="Z214" s="19">
        <v>1.65</v>
      </c>
      <c r="AA214" s="20"/>
    </row>
    <row r="215" spans="1:27" x14ac:dyDescent="0.2">
      <c r="A215" s="22"/>
      <c r="B215" s="22">
        <v>78</v>
      </c>
      <c r="C215" s="13">
        <v>255</v>
      </c>
      <c r="D215" s="13">
        <v>45</v>
      </c>
      <c r="E215" s="13">
        <v>13</v>
      </c>
      <c r="F215" s="13">
        <v>95</v>
      </c>
      <c r="G215" s="13">
        <v>33</v>
      </c>
      <c r="H215" s="13">
        <v>42</v>
      </c>
      <c r="I215" s="18">
        <v>255.7536111111111</v>
      </c>
      <c r="J215" s="18">
        <v>95.561666666666667</v>
      </c>
      <c r="K215" s="18">
        <v>286</v>
      </c>
      <c r="L215" s="18">
        <v>9</v>
      </c>
      <c r="M215" s="18">
        <v>34.19</v>
      </c>
      <c r="N215" s="18">
        <v>286.15949722222223</v>
      </c>
      <c r="O215" s="18">
        <v>102.11754285227055</v>
      </c>
      <c r="P215" s="18">
        <v>24.364999999999998</v>
      </c>
      <c r="Q215" s="18">
        <v>28.420557828421842</v>
      </c>
      <c r="R215" s="18">
        <v>-98.082946789473255</v>
      </c>
      <c r="S215" s="20">
        <v>114422.78630901397</v>
      </c>
      <c r="T215" s="19">
        <v>99237.325844309147</v>
      </c>
      <c r="U215" s="19">
        <v>5.5616666666666674</v>
      </c>
      <c r="V215" s="19">
        <v>9.6917028163004959E-2</v>
      </c>
      <c r="W215" s="19">
        <v>2.3613833911916156</v>
      </c>
      <c r="X215" s="19">
        <v>2.5123833911916154</v>
      </c>
      <c r="Y215" s="19">
        <v>2643.6026166088081</v>
      </c>
      <c r="Z215" s="19">
        <v>1.65</v>
      </c>
      <c r="AA215" s="20"/>
    </row>
    <row r="216" spans="1:27" x14ac:dyDescent="0.2">
      <c r="A216" s="22"/>
      <c r="B216" s="22">
        <v>79</v>
      </c>
      <c r="C216" s="13">
        <v>255</v>
      </c>
      <c r="D216" s="13">
        <v>7</v>
      </c>
      <c r="E216" s="13">
        <v>13</v>
      </c>
      <c r="F216" s="13">
        <v>94</v>
      </c>
      <c r="G216" s="13">
        <v>48</v>
      </c>
      <c r="H216" s="13">
        <v>40.99</v>
      </c>
      <c r="I216" s="18">
        <v>255.12027777777777</v>
      </c>
      <c r="J216" s="18">
        <v>94.811386111111105</v>
      </c>
      <c r="K216" s="18">
        <v>285</v>
      </c>
      <c r="L216" s="18">
        <v>31</v>
      </c>
      <c r="M216" s="18">
        <v>34.19</v>
      </c>
      <c r="N216" s="18">
        <v>285.5261638888889</v>
      </c>
      <c r="O216" s="18">
        <v>24.250300894624058</v>
      </c>
      <c r="P216" s="18">
        <v>30.474</v>
      </c>
      <c r="Q216" s="18">
        <v>6.4912814082862598</v>
      </c>
      <c r="R216" s="18">
        <v>-23.365366660042842</v>
      </c>
      <c r="S216" s="20">
        <v>114400.85702897143</v>
      </c>
      <c r="T216" s="19">
        <v>99312.04342337542</v>
      </c>
      <c r="U216" s="19">
        <v>4.8113861111111049</v>
      </c>
      <c r="V216" s="19">
        <v>8.3875869849615453E-2</v>
      </c>
      <c r="W216" s="19">
        <v>2.5560332577971812</v>
      </c>
      <c r="X216" s="19">
        <v>2.7070332577971805</v>
      </c>
      <c r="Y216" s="19">
        <v>2643.4079667422025</v>
      </c>
      <c r="Z216" s="19">
        <v>1.65</v>
      </c>
      <c r="AA216" s="20"/>
    </row>
    <row r="217" spans="1:27" x14ac:dyDescent="0.2">
      <c r="A217" s="22"/>
      <c r="B217" s="22">
        <v>80</v>
      </c>
      <c r="C217" s="13">
        <v>253</v>
      </c>
      <c r="D217" s="13">
        <v>48</v>
      </c>
      <c r="E217" s="13">
        <v>3</v>
      </c>
      <c r="F217" s="13">
        <v>95</v>
      </c>
      <c r="G217" s="13">
        <v>37</v>
      </c>
      <c r="H217" s="13">
        <v>4.99</v>
      </c>
      <c r="I217" s="18">
        <v>253.80083333333334</v>
      </c>
      <c r="J217" s="18">
        <v>95.618052777777777</v>
      </c>
      <c r="K217" s="18">
        <v>284</v>
      </c>
      <c r="L217" s="18">
        <v>12</v>
      </c>
      <c r="M217" s="18">
        <v>24.2</v>
      </c>
      <c r="N217" s="18">
        <v>284.2067222222222</v>
      </c>
      <c r="O217" s="18">
        <v>30.366615920430963</v>
      </c>
      <c r="P217" s="18">
        <v>30.143000000000001</v>
      </c>
      <c r="Q217" s="18">
        <v>7.452609019753683</v>
      </c>
      <c r="R217" s="18">
        <v>-29.437900422035149</v>
      </c>
      <c r="S217" s="20">
        <v>114401.8183554501</v>
      </c>
      <c r="T217" s="19">
        <v>99305.970889298711</v>
      </c>
      <c r="U217" s="19">
        <v>5.6180527777777769</v>
      </c>
      <c r="V217" s="19">
        <v>9.7896471568733545E-2</v>
      </c>
      <c r="W217" s="19">
        <v>2.9508933424963355</v>
      </c>
      <c r="X217" s="19">
        <v>3.1018933424963353</v>
      </c>
      <c r="Y217" s="19">
        <v>2643.0131066575036</v>
      </c>
      <c r="Z217" s="19">
        <v>1.65</v>
      </c>
      <c r="AA217" s="20"/>
    </row>
    <row r="218" spans="1:27" x14ac:dyDescent="0.2">
      <c r="A218" s="22"/>
      <c r="B218" s="22">
        <v>81</v>
      </c>
      <c r="C218" s="13">
        <v>254</v>
      </c>
      <c r="D218" s="13">
        <v>31</v>
      </c>
      <c r="E218" s="13">
        <v>31</v>
      </c>
      <c r="F218" s="13">
        <v>94</v>
      </c>
      <c r="G218" s="13">
        <v>57</v>
      </c>
      <c r="H218" s="13">
        <v>29</v>
      </c>
      <c r="I218" s="18">
        <v>254.5252777777778</v>
      </c>
      <c r="J218" s="18">
        <v>94.958055555555561</v>
      </c>
      <c r="K218" s="18">
        <v>284</v>
      </c>
      <c r="L218" s="18">
        <v>55</v>
      </c>
      <c r="M218" s="18">
        <v>52.2</v>
      </c>
      <c r="N218" s="18">
        <v>284.93116666666668</v>
      </c>
      <c r="O218" s="18">
        <v>29.998211094962311</v>
      </c>
      <c r="P218" s="18">
        <v>36.502000000000002</v>
      </c>
      <c r="Q218" s="18">
        <v>7.7292918516590321</v>
      </c>
      <c r="R218" s="18">
        <v>-28.985353480159546</v>
      </c>
      <c r="S218" s="20">
        <v>114402.09503828202</v>
      </c>
      <c r="T218" s="19">
        <v>99306.423436240584</v>
      </c>
      <c r="U218" s="19">
        <v>4.9580555555555605</v>
      </c>
      <c r="V218" s="19">
        <v>8.6426436542137247E-2</v>
      </c>
      <c r="W218" s="19">
        <v>3.1547377866610939</v>
      </c>
      <c r="X218" s="19">
        <v>3.3057377866610937</v>
      </c>
      <c r="Y218" s="19">
        <v>2642.8092622133386</v>
      </c>
      <c r="Z218" s="19">
        <v>1.65</v>
      </c>
      <c r="AA218" s="20"/>
    </row>
    <row r="219" spans="1:27" x14ac:dyDescent="0.2">
      <c r="A219" s="22"/>
      <c r="B219" s="22">
        <v>82</v>
      </c>
      <c r="C219" s="13">
        <v>253</v>
      </c>
      <c r="D219" s="13">
        <v>30</v>
      </c>
      <c r="E219" s="13">
        <v>18</v>
      </c>
      <c r="F219" s="13">
        <v>96</v>
      </c>
      <c r="G219" s="13">
        <v>3</v>
      </c>
      <c r="H219" s="13">
        <v>31</v>
      </c>
      <c r="I219" s="18">
        <v>253.505</v>
      </c>
      <c r="J219" s="18">
        <v>96.058611111111105</v>
      </c>
      <c r="K219" s="18">
        <v>283</v>
      </c>
      <c r="L219" s="18">
        <v>54</v>
      </c>
      <c r="M219" s="18">
        <v>39.200000000000003</v>
      </c>
      <c r="N219" s="18">
        <v>283.91088888888891</v>
      </c>
      <c r="O219" s="18">
        <v>36.365418098757132</v>
      </c>
      <c r="P219" s="18">
        <v>42.616999999999997</v>
      </c>
      <c r="Q219" s="18">
        <v>8.7427018007808783</v>
      </c>
      <c r="R219" s="18">
        <v>-35.298849821489021</v>
      </c>
      <c r="S219" s="20">
        <v>114403.10844823114</v>
      </c>
      <c r="T219" s="19">
        <v>99300.109939899266</v>
      </c>
      <c r="U219" s="19">
        <v>6.0586111111111052</v>
      </c>
      <c r="V219" s="19">
        <v>0.10554576140119221</v>
      </c>
      <c r="W219" s="19">
        <v>4.4980437136346083</v>
      </c>
      <c r="X219" s="19">
        <v>4.6490437136346081</v>
      </c>
      <c r="Y219" s="19">
        <v>2641.4659562863653</v>
      </c>
      <c r="Z219" s="19">
        <v>1.65</v>
      </c>
      <c r="AA219" s="20"/>
    </row>
    <row r="220" spans="1:27" x14ac:dyDescent="0.2">
      <c r="A220" s="22"/>
      <c r="B220" s="22">
        <v>83</v>
      </c>
      <c r="C220" s="13">
        <v>253</v>
      </c>
      <c r="D220" s="13">
        <v>31</v>
      </c>
      <c r="E220" s="13">
        <v>49</v>
      </c>
      <c r="F220" s="13">
        <v>96</v>
      </c>
      <c r="G220" s="13">
        <v>1</v>
      </c>
      <c r="H220" s="13">
        <v>29</v>
      </c>
      <c r="I220" s="18">
        <v>253.5302777777778</v>
      </c>
      <c r="J220" s="18">
        <v>96.024722222222223</v>
      </c>
      <c r="K220" s="18">
        <v>283</v>
      </c>
      <c r="L220" s="18">
        <v>56</v>
      </c>
      <c r="M220" s="18">
        <v>10.199999999999999</v>
      </c>
      <c r="N220" s="18">
        <v>283.93616666666668</v>
      </c>
      <c r="O220" s="18">
        <v>42.378960484540343</v>
      </c>
      <c r="P220" s="18">
        <v>48.569000000000003</v>
      </c>
      <c r="Q220" s="18">
        <v>10.206580094639385</v>
      </c>
      <c r="R220" s="18">
        <v>-41.131520936162119</v>
      </c>
      <c r="S220" s="20">
        <v>114404.572326525</v>
      </c>
      <c r="T220" s="19">
        <v>99294.277268784586</v>
      </c>
      <c r="U220" s="19">
        <v>6.0247222222222234</v>
      </c>
      <c r="V220" s="19">
        <v>0.10495757398458036</v>
      </c>
      <c r="W220" s="19">
        <v>5.0976844108570836</v>
      </c>
      <c r="X220" s="19">
        <v>5.2486844108570825</v>
      </c>
      <c r="Y220" s="19">
        <v>2640.8663155891427</v>
      </c>
      <c r="Z220" s="19">
        <v>1.65</v>
      </c>
      <c r="AA220" s="20"/>
    </row>
    <row r="221" spans="1:27" x14ac:dyDescent="0.2">
      <c r="A221" s="22"/>
      <c r="B221" s="22">
        <v>84</v>
      </c>
      <c r="C221" s="13">
        <v>253</v>
      </c>
      <c r="D221" s="13">
        <v>30</v>
      </c>
      <c r="E221" s="13">
        <v>25</v>
      </c>
      <c r="F221" s="13">
        <v>96</v>
      </c>
      <c r="G221" s="13">
        <v>6</v>
      </c>
      <c r="H221" s="13">
        <v>6.99</v>
      </c>
      <c r="I221" s="18">
        <v>253.50694444444446</v>
      </c>
      <c r="J221" s="18">
        <v>96.101941666666661</v>
      </c>
      <c r="K221" s="18">
        <v>283</v>
      </c>
      <c r="L221" s="18">
        <v>54</v>
      </c>
      <c r="M221" s="18">
        <v>46.2</v>
      </c>
      <c r="N221" s="18">
        <v>283.91283333333331</v>
      </c>
      <c r="O221" s="18">
        <v>48.300738862333198</v>
      </c>
      <c r="P221" s="18">
        <v>51.563000000000002</v>
      </c>
      <c r="Q221" s="18">
        <v>11.613693438472412</v>
      </c>
      <c r="R221" s="18">
        <v>-46.883723181552966</v>
      </c>
      <c r="S221" s="20">
        <v>114405.97943986882</v>
      </c>
      <c r="T221" s="19">
        <v>99288.525066539194</v>
      </c>
      <c r="U221" s="19">
        <v>6.1019416666666615</v>
      </c>
      <c r="V221" s="19">
        <v>0.10629776787307176</v>
      </c>
      <c r="W221" s="19">
        <v>5.4810318048391995</v>
      </c>
      <c r="X221" s="19">
        <v>5.6320318048391993</v>
      </c>
      <c r="Y221" s="19">
        <v>2640.4829681951605</v>
      </c>
      <c r="Z221" s="19">
        <v>1.65</v>
      </c>
      <c r="AA221" s="20"/>
    </row>
    <row r="222" spans="1:27" x14ac:dyDescent="0.2">
      <c r="A222" s="22"/>
      <c r="B222" s="22">
        <v>85</v>
      </c>
      <c r="C222" s="13">
        <v>253</v>
      </c>
      <c r="D222" s="13">
        <v>0</v>
      </c>
      <c r="E222" s="13">
        <v>55</v>
      </c>
      <c r="F222" s="13">
        <v>96</v>
      </c>
      <c r="G222" s="13">
        <v>5</v>
      </c>
      <c r="H222" s="13">
        <v>5</v>
      </c>
      <c r="I222" s="18">
        <v>253.01527777777778</v>
      </c>
      <c r="J222" s="18">
        <v>96.084722222222211</v>
      </c>
      <c r="K222" s="18">
        <v>283</v>
      </c>
      <c r="L222" s="18">
        <v>25</v>
      </c>
      <c r="M222" s="18">
        <v>16.2</v>
      </c>
      <c r="N222" s="18">
        <v>283.42116666666669</v>
      </c>
      <c r="O222" s="18">
        <v>51.270861433236483</v>
      </c>
      <c r="P222" s="18">
        <v>55.954000000000001</v>
      </c>
      <c r="Q222" s="18">
        <v>11.900339080168058</v>
      </c>
      <c r="R222" s="18">
        <v>-49.870664341706551</v>
      </c>
      <c r="S222" s="20">
        <v>114406.26608551052</v>
      </c>
      <c r="T222" s="19">
        <v>99285.53812537904</v>
      </c>
      <c r="U222" s="19">
        <v>6.0847222222222115</v>
      </c>
      <c r="V222" s="19">
        <v>0.10599892981021011</v>
      </c>
      <c r="W222" s="19">
        <v>5.9310641186004966</v>
      </c>
      <c r="X222" s="19">
        <v>6.0820641186004956</v>
      </c>
      <c r="Y222" s="19">
        <v>2640.0329358813992</v>
      </c>
      <c r="Z222" s="19">
        <v>1.65</v>
      </c>
      <c r="AA222" s="20"/>
    </row>
    <row r="223" spans="1:27" x14ac:dyDescent="0.2">
      <c r="A223" s="22"/>
      <c r="B223" s="22">
        <v>86</v>
      </c>
      <c r="C223" s="13">
        <v>253</v>
      </c>
      <c r="D223" s="13">
        <v>4</v>
      </c>
      <c r="E223" s="13">
        <v>1</v>
      </c>
      <c r="F223" s="13">
        <v>95</v>
      </c>
      <c r="G223" s="13">
        <v>57</v>
      </c>
      <c r="H223" s="13">
        <v>42.99</v>
      </c>
      <c r="I223" s="18">
        <v>253.06694444444443</v>
      </c>
      <c r="J223" s="18">
        <v>95.961941666666675</v>
      </c>
      <c r="K223" s="18">
        <v>283</v>
      </c>
      <c r="L223" s="18">
        <v>28</v>
      </c>
      <c r="M223" s="18">
        <v>22.19</v>
      </c>
      <c r="N223" s="18">
        <v>283.47283055555556</v>
      </c>
      <c r="O223" s="18">
        <v>55.638768807559444</v>
      </c>
      <c r="P223" s="18">
        <v>60.530999999999999</v>
      </c>
      <c r="Q223" s="18">
        <v>12.962956456876014</v>
      </c>
      <c r="R223" s="18">
        <v>-54.107618265066762</v>
      </c>
      <c r="S223" s="20">
        <v>114407.32870551044</v>
      </c>
      <c r="T223" s="19">
        <v>99281.301172084146</v>
      </c>
      <c r="U223" s="19">
        <v>5.9619416666666751</v>
      </c>
      <c r="V223" s="19">
        <v>0.10386783582565427</v>
      </c>
      <c r="W223" s="19">
        <v>6.2872239703626782</v>
      </c>
      <c r="X223" s="19">
        <v>6.438223970362678</v>
      </c>
      <c r="Y223" s="19">
        <v>2639.676776029637</v>
      </c>
      <c r="Z223" s="19">
        <v>1.65</v>
      </c>
      <c r="AA223" s="20"/>
    </row>
    <row r="224" spans="1:27" x14ac:dyDescent="0.2">
      <c r="A224" s="22"/>
      <c r="B224" s="22">
        <v>87</v>
      </c>
      <c r="C224" s="13">
        <v>252</v>
      </c>
      <c r="D224" s="13">
        <v>51</v>
      </c>
      <c r="E224" s="13">
        <v>48</v>
      </c>
      <c r="F224" s="13">
        <v>95</v>
      </c>
      <c r="G224" s="13">
        <v>46</v>
      </c>
      <c r="H224" s="13">
        <v>21.99</v>
      </c>
      <c r="I224" s="18">
        <v>252.86333333333332</v>
      </c>
      <c r="J224" s="18">
        <v>95.772774999999996</v>
      </c>
      <c r="K224" s="18">
        <v>283</v>
      </c>
      <c r="L224" s="18">
        <v>16</v>
      </c>
      <c r="M224" s="18">
        <v>9.1999999999999993</v>
      </c>
      <c r="N224" s="18">
        <v>283.2692222222222</v>
      </c>
      <c r="O224" s="18">
        <v>60.203594070825915</v>
      </c>
      <c r="P224" s="18">
        <v>66.105000000000004</v>
      </c>
      <c r="Q224" s="18">
        <v>13.818346607517617</v>
      </c>
      <c r="R224" s="18">
        <v>-58.596297119180591</v>
      </c>
      <c r="S224" s="20">
        <v>114408.18409303787</v>
      </c>
      <c r="T224" s="19">
        <v>99276.812492601573</v>
      </c>
      <c r="U224" s="19">
        <v>5.7727749999999958</v>
      </c>
      <c r="V224" s="19">
        <v>0.100583552416042</v>
      </c>
      <c r="W224" s="19">
        <v>6.6490757324624568</v>
      </c>
      <c r="X224" s="19">
        <v>6.8000757324624566</v>
      </c>
      <c r="Y224" s="19">
        <v>2639.3149242675372</v>
      </c>
      <c r="Z224" s="19">
        <v>1.65</v>
      </c>
      <c r="AA224" s="20"/>
    </row>
    <row r="225" spans="1:27" x14ac:dyDescent="0.2">
      <c r="A225" s="22"/>
      <c r="B225" s="22">
        <v>88</v>
      </c>
      <c r="C225" s="13">
        <v>252</v>
      </c>
      <c r="D225" s="13">
        <v>47</v>
      </c>
      <c r="E225" s="13">
        <v>52</v>
      </c>
      <c r="F225" s="13">
        <v>96</v>
      </c>
      <c r="G225" s="13">
        <v>17</v>
      </c>
      <c r="H225" s="13">
        <v>46.99</v>
      </c>
      <c r="I225" s="18">
        <v>252.79777777777778</v>
      </c>
      <c r="J225" s="18">
        <v>96.296386111111104</v>
      </c>
      <c r="K225" s="18">
        <v>283</v>
      </c>
      <c r="L225" s="18">
        <v>12</v>
      </c>
      <c r="M225" s="18">
        <v>13.19</v>
      </c>
      <c r="N225" s="18">
        <v>283.20366388888891</v>
      </c>
      <c r="O225" s="18">
        <v>65.769755773466116</v>
      </c>
      <c r="P225" s="18">
        <v>66.635999999999996</v>
      </c>
      <c r="Q225" s="18">
        <v>15.02267557958279</v>
      </c>
      <c r="R225" s="18">
        <v>-64.031086145184091</v>
      </c>
      <c r="S225" s="20">
        <v>114409.38842511424</v>
      </c>
      <c r="T225" s="19">
        <v>99271.377704303886</v>
      </c>
      <c r="U225" s="19">
        <v>6.2963861111111044</v>
      </c>
      <c r="V225" s="19">
        <v>0.1096716175211582</v>
      </c>
      <c r="W225" s="19">
        <v>7.3080779051398972</v>
      </c>
      <c r="X225" s="19">
        <v>7.4590779051398961</v>
      </c>
      <c r="Y225" s="19">
        <v>2638.6559220948598</v>
      </c>
      <c r="Z225" s="19">
        <v>1.65</v>
      </c>
      <c r="AA225" s="20"/>
    </row>
    <row r="226" spans="1:27" x14ac:dyDescent="0.2">
      <c r="A226" s="22"/>
      <c r="B226" s="22">
        <v>89</v>
      </c>
      <c r="C226" s="13">
        <v>252</v>
      </c>
      <c r="D226" s="13">
        <v>47</v>
      </c>
      <c r="E226" s="13">
        <v>45</v>
      </c>
      <c r="F226" s="13">
        <v>96</v>
      </c>
      <c r="G226" s="13">
        <v>12</v>
      </c>
      <c r="H226" s="13">
        <v>11</v>
      </c>
      <c r="I226" s="18">
        <v>252.79583333333332</v>
      </c>
      <c r="J226" s="18">
        <v>96.203055555555565</v>
      </c>
      <c r="K226" s="18">
        <v>183</v>
      </c>
      <c r="L226" s="18">
        <v>12</v>
      </c>
      <c r="M226" s="18">
        <v>6.19</v>
      </c>
      <c r="N226" s="18">
        <v>183.20171944444445</v>
      </c>
      <c r="O226" s="18">
        <v>66.23404295676211</v>
      </c>
      <c r="P226" s="18">
        <v>72.581000000000003</v>
      </c>
      <c r="Q226" s="18">
        <v>-66.130657479464006</v>
      </c>
      <c r="R226" s="18">
        <v>-3.6992685401332444</v>
      </c>
      <c r="S226" s="20">
        <v>114409.49228605464</v>
      </c>
      <c r="T226" s="19">
        <v>99270.925177497236</v>
      </c>
      <c r="U226" s="19">
        <v>6.2030555555555651</v>
      </c>
      <c r="V226" s="19">
        <v>0.10805237313114728</v>
      </c>
      <c r="W226" s="19">
        <v>7.8425492942318007</v>
      </c>
      <c r="X226" s="19">
        <v>7.9935492942317996</v>
      </c>
      <c r="Y226" s="19">
        <v>2638.121450705768</v>
      </c>
      <c r="Z226" s="19">
        <v>1.65</v>
      </c>
      <c r="AA226" s="20"/>
    </row>
    <row r="227" spans="1:27" x14ac:dyDescent="0.2">
      <c r="A227" s="22"/>
      <c r="B227" s="22">
        <v>90</v>
      </c>
      <c r="C227" s="13">
        <v>253</v>
      </c>
      <c r="D227" s="13">
        <v>2</v>
      </c>
      <c r="E227" s="13">
        <v>47</v>
      </c>
      <c r="F227" s="13">
        <v>96</v>
      </c>
      <c r="G227" s="13">
        <v>2</v>
      </c>
      <c r="H227" s="13">
        <v>15.99</v>
      </c>
      <c r="I227" s="18">
        <v>253.04638888888888</v>
      </c>
      <c r="J227" s="18">
        <v>96.037774999999996</v>
      </c>
      <c r="K227" s="18">
        <v>283</v>
      </c>
      <c r="L227" s="18">
        <v>27</v>
      </c>
      <c r="M227" s="18">
        <v>8.1999999999999993</v>
      </c>
      <c r="N227" s="18">
        <v>283.45227777777779</v>
      </c>
      <c r="O227" s="18">
        <v>72.156052979410845</v>
      </c>
      <c r="P227" s="18">
        <v>78.551000000000002</v>
      </c>
      <c r="Q227" s="18">
        <v>16.78605126865514</v>
      </c>
      <c r="R227" s="18">
        <v>-70.176381100578467</v>
      </c>
      <c r="S227" s="20">
        <v>114411.15179769901</v>
      </c>
      <c r="T227" s="19">
        <v>99265.23240862017</v>
      </c>
      <c r="U227" s="19">
        <v>6.0377749999999963</v>
      </c>
      <c r="V227" s="19">
        <v>0.10518412692307798</v>
      </c>
      <c r="W227" s="19">
        <v>8.2623183539346989</v>
      </c>
      <c r="X227" s="19">
        <v>8.4133183539346987</v>
      </c>
      <c r="Y227" s="19">
        <v>2637.701681646065</v>
      </c>
      <c r="Z227" s="19">
        <v>1.65</v>
      </c>
      <c r="AA227" s="20"/>
    </row>
    <row r="228" spans="1:27" x14ac:dyDescent="0.2">
      <c r="A228" s="22"/>
      <c r="B228" s="22">
        <v>91</v>
      </c>
      <c r="C228" s="13">
        <v>253</v>
      </c>
      <c r="D228" s="13">
        <v>1</v>
      </c>
      <c r="E228" s="13">
        <v>2</v>
      </c>
      <c r="F228" s="13">
        <v>95</v>
      </c>
      <c r="G228" s="13">
        <v>55</v>
      </c>
      <c r="H228" s="13">
        <v>45</v>
      </c>
      <c r="I228" s="18">
        <v>253.01722222222224</v>
      </c>
      <c r="J228" s="18">
        <v>95.929166666666674</v>
      </c>
      <c r="K228" s="18">
        <v>283</v>
      </c>
      <c r="L228" s="18">
        <v>25</v>
      </c>
      <c r="M228" s="18">
        <v>23.19</v>
      </c>
      <c r="N228" s="18">
        <v>283.42310833333335</v>
      </c>
      <c r="O228" s="18">
        <v>78.115258649236992</v>
      </c>
      <c r="P228" s="18">
        <v>84.561000000000007</v>
      </c>
      <c r="Q228" s="18">
        <v>18.133693421830678</v>
      </c>
      <c r="R228" s="18">
        <v>-75.981331896198355</v>
      </c>
      <c r="S228" s="20">
        <v>114412.49944353587</v>
      </c>
      <c r="T228" s="19">
        <v>99259.427458703693</v>
      </c>
      <c r="U228" s="19">
        <v>5.9291666666666742</v>
      </c>
      <c r="V228" s="19">
        <v>0.10329888125783215</v>
      </c>
      <c r="W228" s="19">
        <v>8.7350566980435449</v>
      </c>
      <c r="X228" s="19">
        <v>8.8860566980435447</v>
      </c>
      <c r="Y228" s="19">
        <v>2637.2289433019564</v>
      </c>
      <c r="Z228" s="19">
        <v>1.65</v>
      </c>
      <c r="AA228" s="20"/>
    </row>
    <row r="229" spans="1:27" x14ac:dyDescent="0.2">
      <c r="A229" s="22"/>
      <c r="B229" s="22">
        <v>92</v>
      </c>
      <c r="C229" s="13">
        <v>252</v>
      </c>
      <c r="D229" s="13">
        <v>44</v>
      </c>
      <c r="E229" s="13">
        <v>6</v>
      </c>
      <c r="F229" s="13">
        <v>96</v>
      </c>
      <c r="G229" s="13">
        <v>10</v>
      </c>
      <c r="H229" s="13">
        <v>18.989999999999998</v>
      </c>
      <c r="I229" s="18">
        <v>252.73499999999999</v>
      </c>
      <c r="J229" s="18">
        <v>96.171941666666669</v>
      </c>
      <c r="K229" s="18">
        <v>283</v>
      </c>
      <c r="L229" s="18">
        <v>8</v>
      </c>
      <c r="M229" s="18">
        <v>27.2</v>
      </c>
      <c r="N229" s="18">
        <v>283.14088888888887</v>
      </c>
      <c r="O229" s="18">
        <v>84.108629197496526</v>
      </c>
      <c r="P229" s="18">
        <v>90.608000000000004</v>
      </c>
      <c r="Q229" s="18">
        <v>19.121787619374253</v>
      </c>
      <c r="R229" s="18">
        <v>-81.906158155058833</v>
      </c>
      <c r="S229" s="20">
        <v>114413.48753404972</v>
      </c>
      <c r="T229" s="19">
        <v>99253.502631565687</v>
      </c>
      <c r="U229" s="19">
        <v>6.1719416666666689</v>
      </c>
      <c r="V229" s="19">
        <v>0.10751249680938069</v>
      </c>
      <c r="W229" s="19">
        <v>9.7414923109043663</v>
      </c>
      <c r="X229" s="19">
        <v>9.8924923109043661</v>
      </c>
      <c r="Y229" s="19">
        <v>2636.2225076890954</v>
      </c>
      <c r="Z229" s="19">
        <v>1.65</v>
      </c>
      <c r="AA229" s="20"/>
    </row>
    <row r="230" spans="1:27" x14ac:dyDescent="0.2">
      <c r="A230" s="22"/>
      <c r="B230" s="22">
        <v>93</v>
      </c>
      <c r="C230" s="13">
        <v>252</v>
      </c>
      <c r="D230" s="13">
        <v>46</v>
      </c>
      <c r="E230" s="13">
        <v>54</v>
      </c>
      <c r="F230" s="13">
        <v>95</v>
      </c>
      <c r="G230" s="13">
        <v>59</v>
      </c>
      <c r="H230" s="13">
        <v>3</v>
      </c>
      <c r="I230" s="18">
        <v>252.78166666666667</v>
      </c>
      <c r="J230" s="18">
        <v>95.984166666666667</v>
      </c>
      <c r="K230" s="18">
        <v>283</v>
      </c>
      <c r="L230" s="18">
        <v>11</v>
      </c>
      <c r="M230" s="18">
        <v>15.19</v>
      </c>
      <c r="N230" s="18">
        <v>283.1875527777778</v>
      </c>
      <c r="O230" s="18">
        <v>90.082811381904563</v>
      </c>
      <c r="P230" s="18">
        <v>102.792</v>
      </c>
      <c r="Q230" s="18">
        <v>20.551434896462837</v>
      </c>
      <c r="R230" s="18">
        <v>-87.707191439267078</v>
      </c>
      <c r="S230" s="20">
        <v>114414.91718557898</v>
      </c>
      <c r="T230" s="19">
        <v>99247.701599277847</v>
      </c>
      <c r="U230" s="19">
        <v>5.9841666666666669</v>
      </c>
      <c r="V230" s="19">
        <v>0.10425362932195524</v>
      </c>
      <c r="W230" s="19">
        <v>10.716439065262422</v>
      </c>
      <c r="X230" s="19">
        <v>10.867439065262422</v>
      </c>
      <c r="Y230" s="19">
        <v>2635.2475609347375</v>
      </c>
      <c r="Z230" s="19">
        <v>1.65</v>
      </c>
      <c r="AA230" s="20"/>
    </row>
    <row r="231" spans="1:27" x14ac:dyDescent="0.2">
      <c r="A231" s="22"/>
      <c r="B231" s="22">
        <v>94</v>
      </c>
      <c r="C231" s="13">
        <v>250</v>
      </c>
      <c r="D231" s="13">
        <v>32</v>
      </c>
      <c r="E231" s="13">
        <v>10</v>
      </c>
      <c r="F231" s="13">
        <v>95</v>
      </c>
      <c r="G231" s="13">
        <v>52</v>
      </c>
      <c r="H231" s="13">
        <v>3</v>
      </c>
      <c r="I231" s="18">
        <v>250.5361111111111</v>
      </c>
      <c r="J231" s="18">
        <v>95.867499999999993</v>
      </c>
      <c r="K231" s="18">
        <v>280</v>
      </c>
      <c r="L231" s="18">
        <v>56</v>
      </c>
      <c r="M231" s="18">
        <v>31.2</v>
      </c>
      <c r="N231" s="18">
        <v>280.94200000000001</v>
      </c>
      <c r="O231" s="18">
        <v>102.2318599936464</v>
      </c>
      <c r="P231" s="18">
        <v>107.52</v>
      </c>
      <c r="Q231" s="18">
        <v>19.40516150845346</v>
      </c>
      <c r="R231" s="18">
        <v>-100.3732678784115</v>
      </c>
      <c r="S231" s="20">
        <v>114413.7709079388</v>
      </c>
      <c r="T231" s="19">
        <v>99235.035521842336</v>
      </c>
      <c r="U231" s="19">
        <v>5.8674999999999926</v>
      </c>
      <c r="V231" s="19">
        <v>0.10222829300542355</v>
      </c>
      <c r="W231" s="19">
        <v>10.991586063943139</v>
      </c>
      <c r="X231" s="19">
        <v>11.142586063943138</v>
      </c>
      <c r="Y231" s="19">
        <v>2634.9724139360565</v>
      </c>
      <c r="Z231" s="19">
        <v>1.65</v>
      </c>
      <c r="AA231" s="20"/>
    </row>
    <row r="233" spans="1:27" x14ac:dyDescent="0.2">
      <c r="A233" s="22"/>
      <c r="B233" s="22"/>
      <c r="C233" s="13"/>
      <c r="D233" s="13"/>
      <c r="E233" s="13"/>
      <c r="F233" s="13"/>
      <c r="G233" s="13"/>
      <c r="H233" s="13"/>
      <c r="I233" s="18"/>
      <c r="J233" s="18"/>
      <c r="K233" s="18"/>
      <c r="L233" s="18"/>
      <c r="M233" s="18"/>
      <c r="N233" s="18"/>
      <c r="O233" s="18"/>
      <c r="P233" s="18"/>
      <c r="Q233" s="18" t="s">
        <v>0</v>
      </c>
      <c r="R233" s="18"/>
      <c r="S233" s="18"/>
      <c r="T233" s="19"/>
      <c r="U233" s="19"/>
      <c r="V233" s="19"/>
      <c r="W233" s="19"/>
      <c r="X233" s="19"/>
      <c r="Y233" s="19"/>
      <c r="Z233" s="19"/>
      <c r="AA233" s="20"/>
    </row>
    <row r="234" spans="1:27" x14ac:dyDescent="0.2">
      <c r="A234" s="22" t="s">
        <v>1</v>
      </c>
      <c r="B234" s="22" t="s">
        <v>29</v>
      </c>
      <c r="C234" s="13" t="s">
        <v>2</v>
      </c>
      <c r="D234" s="13"/>
      <c r="E234" s="13"/>
      <c r="F234" s="13" t="s">
        <v>31</v>
      </c>
      <c r="G234" s="13"/>
      <c r="H234" s="13"/>
      <c r="I234" s="18" t="s">
        <v>3</v>
      </c>
      <c r="J234" s="18" t="s">
        <v>53</v>
      </c>
      <c r="K234" s="18" t="s">
        <v>7</v>
      </c>
      <c r="L234" s="18"/>
      <c r="M234" s="18"/>
      <c r="N234" s="18" t="s">
        <v>8</v>
      </c>
      <c r="O234" s="18" t="s">
        <v>54</v>
      </c>
      <c r="P234" s="18" t="s">
        <v>55</v>
      </c>
      <c r="Q234" s="18" t="s">
        <v>10</v>
      </c>
      <c r="R234" s="18" t="s">
        <v>11</v>
      </c>
      <c r="S234" s="18" t="s">
        <v>12</v>
      </c>
      <c r="T234" s="19" t="s">
        <v>13</v>
      </c>
      <c r="U234" s="19"/>
      <c r="V234" s="19"/>
      <c r="W234" s="19"/>
      <c r="X234" s="19"/>
      <c r="Y234" s="19"/>
      <c r="Z234" s="19"/>
      <c r="AA234" s="20"/>
    </row>
    <row r="235" spans="1:27" x14ac:dyDescent="0.2">
      <c r="A235" s="22"/>
      <c r="B235" s="22"/>
      <c r="C235" s="13" t="s">
        <v>14</v>
      </c>
      <c r="D235" s="13" t="s">
        <v>15</v>
      </c>
      <c r="E235" s="13" t="s">
        <v>16</v>
      </c>
      <c r="F235" s="13" t="s">
        <v>14</v>
      </c>
      <c r="G235" s="13" t="s">
        <v>15</v>
      </c>
      <c r="H235" s="13" t="s">
        <v>16</v>
      </c>
      <c r="I235" s="18"/>
      <c r="J235" s="18"/>
      <c r="K235" s="18" t="s">
        <v>14</v>
      </c>
      <c r="L235" s="18" t="s">
        <v>15</v>
      </c>
      <c r="M235" s="18" t="s">
        <v>16</v>
      </c>
      <c r="N235" s="18"/>
      <c r="O235" s="18"/>
      <c r="P235" s="18"/>
      <c r="Q235" s="18" t="s">
        <v>17</v>
      </c>
      <c r="R235" s="18" t="s">
        <v>17</v>
      </c>
      <c r="S235" s="18"/>
      <c r="T235" s="19"/>
      <c r="U235" s="19"/>
      <c r="V235" s="19"/>
      <c r="W235" s="19"/>
      <c r="X235" s="19"/>
      <c r="Y235" s="19"/>
      <c r="Z235" s="19"/>
      <c r="AA235" s="20"/>
    </row>
    <row r="236" spans="1:27" x14ac:dyDescent="0.2">
      <c r="A236" s="22"/>
      <c r="B236" s="22"/>
      <c r="C236" s="13"/>
      <c r="D236" s="13"/>
      <c r="E236" s="13"/>
      <c r="F236" s="13"/>
      <c r="G236" s="13"/>
      <c r="H236" s="13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9"/>
      <c r="U236" s="19"/>
      <c r="V236" s="19"/>
      <c r="W236" s="19"/>
      <c r="X236" s="19"/>
      <c r="Y236" s="19"/>
      <c r="Z236" s="19"/>
      <c r="AA236" s="20"/>
    </row>
    <row r="237" spans="1:27" x14ac:dyDescent="0.2">
      <c r="A237" s="22"/>
      <c r="B237" s="22"/>
      <c r="C237" s="13"/>
      <c r="D237" s="13"/>
      <c r="E237" s="13"/>
      <c r="F237" s="13"/>
      <c r="G237" s="13"/>
      <c r="H237" s="13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20">
        <v>114414.68277050222</v>
      </c>
      <c r="T237" s="19">
        <v>99230.423201796162</v>
      </c>
      <c r="U237" s="19"/>
      <c r="V237" s="19"/>
      <c r="W237" s="19"/>
      <c r="X237" s="19"/>
      <c r="Y237" s="19" t="s">
        <v>60</v>
      </c>
      <c r="Z237" s="19"/>
      <c r="AA237" s="20"/>
    </row>
    <row r="238" spans="1:27" x14ac:dyDescent="0.2">
      <c r="A238" s="22"/>
      <c r="B238" s="22" t="s">
        <v>61</v>
      </c>
      <c r="C238" s="13">
        <v>0</v>
      </c>
      <c r="D238" s="13">
        <v>0</v>
      </c>
      <c r="E238" s="13">
        <v>0</v>
      </c>
      <c r="F238" s="13"/>
      <c r="G238" s="13"/>
      <c r="H238" s="13"/>
      <c r="I238" s="18">
        <v>0</v>
      </c>
      <c r="J238" s="18"/>
      <c r="K238" s="18">
        <v>0</v>
      </c>
      <c r="L238" s="18">
        <v>0</v>
      </c>
      <c r="M238" s="18">
        <v>0</v>
      </c>
      <c r="N238" s="18">
        <v>0</v>
      </c>
      <c r="O238" s="18">
        <v>0</v>
      </c>
      <c r="P238" s="18">
        <v>0</v>
      </c>
      <c r="Q238" s="18">
        <v>0</v>
      </c>
      <c r="R238" s="18">
        <v>0</v>
      </c>
      <c r="S238" s="20">
        <v>114414.68277050222</v>
      </c>
      <c r="T238" s="19">
        <v>99230.423201796162</v>
      </c>
      <c r="U238" s="19"/>
      <c r="V238" s="19"/>
      <c r="W238" s="19"/>
      <c r="X238" s="19"/>
      <c r="Y238" s="19"/>
      <c r="Z238" s="19"/>
      <c r="AA238" s="20" t="s">
        <v>57</v>
      </c>
    </row>
    <row r="239" spans="1:27" x14ac:dyDescent="0.2">
      <c r="A239" s="22" t="s">
        <v>34</v>
      </c>
      <c r="B239" s="22"/>
      <c r="C239" s="13"/>
      <c r="D239" s="13"/>
      <c r="E239" s="13"/>
      <c r="F239" s="13"/>
      <c r="G239" s="13"/>
      <c r="H239" s="13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9"/>
      <c r="U239" s="19"/>
      <c r="V239" s="19"/>
      <c r="W239" s="19"/>
      <c r="X239" s="19"/>
      <c r="Y239" s="19">
        <v>2634.9720000000002</v>
      </c>
      <c r="Z239" s="19" t="s">
        <v>56</v>
      </c>
      <c r="AA239" s="20">
        <v>1.4450000000000001</v>
      </c>
    </row>
    <row r="240" spans="1:27" x14ac:dyDescent="0.2">
      <c r="A240" s="22"/>
      <c r="B240" s="22">
        <v>1</v>
      </c>
      <c r="C240" s="13">
        <v>67</v>
      </c>
      <c r="D240" s="13">
        <v>23</v>
      </c>
      <c r="E240" s="13">
        <v>22</v>
      </c>
      <c r="F240" s="13">
        <v>83</v>
      </c>
      <c r="G240" s="13">
        <v>38</v>
      </c>
      <c r="H240" s="13">
        <v>50</v>
      </c>
      <c r="I240" s="18">
        <v>67.38944444444445</v>
      </c>
      <c r="J240" s="18">
        <v>83.647222222222226</v>
      </c>
      <c r="K240" s="18">
        <v>168</v>
      </c>
      <c r="L240" s="18">
        <v>20</v>
      </c>
      <c r="M240" s="18">
        <v>38.200000000000003</v>
      </c>
      <c r="N240" s="18">
        <v>168.34394444444445</v>
      </c>
      <c r="O240" s="18">
        <v>106.961520364957</v>
      </c>
      <c r="P240" s="18">
        <v>12.867000000000001</v>
      </c>
      <c r="Q240" s="18">
        <v>-104.75576582058538</v>
      </c>
      <c r="R240" s="18">
        <v>21.610098706988481</v>
      </c>
      <c r="S240" s="20">
        <v>114309.92700468162</v>
      </c>
      <c r="T240" s="19">
        <v>99252.033300503157</v>
      </c>
      <c r="U240" s="19">
        <v>6.3527777777777743</v>
      </c>
      <c r="V240" s="19">
        <v>0.11064984755865868</v>
      </c>
      <c r="W240" s="19">
        <v>1.4237315885372614</v>
      </c>
      <c r="X240" s="19">
        <v>1.6287315885372611</v>
      </c>
      <c r="Y240" s="19">
        <v>2636.6007315885377</v>
      </c>
      <c r="Z240" s="19">
        <v>1.65</v>
      </c>
      <c r="AA240" s="20"/>
    </row>
    <row r="241" spans="1:27" x14ac:dyDescent="0.2">
      <c r="A241" s="22"/>
      <c r="B241" s="22">
        <v>2</v>
      </c>
      <c r="C241" s="13">
        <v>55</v>
      </c>
      <c r="D241" s="13">
        <v>28</v>
      </c>
      <c r="E241" s="13">
        <v>38</v>
      </c>
      <c r="F241" s="13">
        <v>80</v>
      </c>
      <c r="G241" s="13">
        <v>57</v>
      </c>
      <c r="H241" s="13">
        <v>45.99</v>
      </c>
      <c r="I241" s="18">
        <v>55.477222222222224</v>
      </c>
      <c r="J241" s="18">
        <v>80.962775000000008</v>
      </c>
      <c r="K241" s="18">
        <v>156</v>
      </c>
      <c r="L241" s="18">
        <v>25</v>
      </c>
      <c r="M241" s="18">
        <v>54.19</v>
      </c>
      <c r="N241" s="18">
        <v>156.43171944444444</v>
      </c>
      <c r="O241" s="18">
        <v>12.787989574745563</v>
      </c>
      <c r="P241" s="18">
        <v>8.3409999999999993</v>
      </c>
      <c r="Q241" s="18">
        <v>-11.721269524555574</v>
      </c>
      <c r="R241" s="18">
        <v>5.1131710411960585</v>
      </c>
      <c r="S241" s="20">
        <v>114402.96150072977</v>
      </c>
      <c r="T241" s="19">
        <v>99235.536372269096</v>
      </c>
      <c r="U241" s="19">
        <v>9.0372249999999923</v>
      </c>
      <c r="V241" s="19">
        <v>0.15707613192246536</v>
      </c>
      <c r="W241" s="19">
        <v>1.3101720163652835</v>
      </c>
      <c r="X241" s="19">
        <v>2.9601720163652834</v>
      </c>
      <c r="Y241" s="19">
        <v>2637.9321720163657</v>
      </c>
      <c r="Z241" s="19">
        <v>1.65</v>
      </c>
      <c r="AA241" s="20"/>
    </row>
    <row r="242" spans="1:27" x14ac:dyDescent="0.2">
      <c r="A242" s="22"/>
      <c r="B242" s="22">
        <v>3</v>
      </c>
      <c r="C242" s="13">
        <v>19</v>
      </c>
      <c r="D242" s="13">
        <v>37</v>
      </c>
      <c r="E242" s="13">
        <v>51</v>
      </c>
      <c r="F242" s="13">
        <v>79</v>
      </c>
      <c r="G242" s="13">
        <v>39</v>
      </c>
      <c r="H242" s="13">
        <v>35</v>
      </c>
      <c r="I242" s="18">
        <v>19.630833333333335</v>
      </c>
      <c r="J242" s="18">
        <v>79.659722222222229</v>
      </c>
      <c r="K242" s="18">
        <v>120</v>
      </c>
      <c r="L242" s="18">
        <v>35</v>
      </c>
      <c r="M242" s="18">
        <v>7.19</v>
      </c>
      <c r="N242" s="18">
        <v>120.58533055555556</v>
      </c>
      <c r="O242" s="18">
        <v>8.2374590338284737</v>
      </c>
      <c r="P242" s="18">
        <v>5.2320000000000002</v>
      </c>
      <c r="Q242" s="18">
        <v>-4.1913923341363031</v>
      </c>
      <c r="R242" s="18">
        <v>7.0914005411727921</v>
      </c>
      <c r="S242" s="20">
        <v>114410.49137782428</v>
      </c>
      <c r="T242" s="19">
        <v>99237.514602134135</v>
      </c>
      <c r="U242" s="19">
        <v>10.340277777777771</v>
      </c>
      <c r="V242" s="19">
        <v>0.1794938222232792</v>
      </c>
      <c r="W242" s="19">
        <v>0.93911167787219685</v>
      </c>
      <c r="X242" s="19">
        <v>2.5891116778721965</v>
      </c>
      <c r="Y242" s="19">
        <v>2637.5611116778723</v>
      </c>
      <c r="Z242" s="19">
        <v>1.65</v>
      </c>
      <c r="AA242" s="20"/>
    </row>
    <row r="243" spans="1:27" x14ac:dyDescent="0.2">
      <c r="A243" s="22"/>
      <c r="B243" s="22">
        <v>4</v>
      </c>
      <c r="C243" s="13">
        <v>313</v>
      </c>
      <c r="D243" s="13">
        <v>8</v>
      </c>
      <c r="E243" s="13">
        <v>44</v>
      </c>
      <c r="F243" s="13">
        <v>84</v>
      </c>
      <c r="G243" s="13">
        <v>55</v>
      </c>
      <c r="H243" s="13">
        <v>6</v>
      </c>
      <c r="I243" s="18">
        <v>313.14555555555557</v>
      </c>
      <c r="J243" s="18">
        <v>84.918333333333337</v>
      </c>
      <c r="K243" s="18">
        <v>54</v>
      </c>
      <c r="L243" s="18">
        <v>6</v>
      </c>
      <c r="M243" s="18">
        <v>0.2</v>
      </c>
      <c r="N243" s="18">
        <v>54.100055555555556</v>
      </c>
      <c r="O243" s="18">
        <v>5.147027613728536</v>
      </c>
      <c r="P243" s="18">
        <v>5.5179999999999998</v>
      </c>
      <c r="Q243" s="18">
        <v>3.0180706693709185</v>
      </c>
      <c r="R243" s="18">
        <v>4.1693096180503364</v>
      </c>
      <c r="S243" s="20">
        <v>114417.70084117158</v>
      </c>
      <c r="T243" s="19">
        <v>99234.592511414216</v>
      </c>
      <c r="U243" s="19">
        <v>5.0816666666666634</v>
      </c>
      <c r="V243" s="19">
        <v>8.8575582059743127E-2</v>
      </c>
      <c r="W243" s="19">
        <v>0.48876006180566256</v>
      </c>
      <c r="X243" s="19">
        <v>2.1387600618056624</v>
      </c>
      <c r="Y243" s="19">
        <v>2637.1107600618056</v>
      </c>
      <c r="Z243" s="19">
        <v>1.65</v>
      </c>
      <c r="AA243" s="20"/>
    </row>
    <row r="244" spans="1:27" x14ac:dyDescent="0.2">
      <c r="A244" s="22"/>
      <c r="B244" s="22">
        <v>5</v>
      </c>
      <c r="C244" s="13">
        <v>316</v>
      </c>
      <c r="D244" s="13">
        <v>6</v>
      </c>
      <c r="E244" s="13">
        <v>28</v>
      </c>
      <c r="F244" s="13">
        <v>84</v>
      </c>
      <c r="G244" s="13">
        <v>34</v>
      </c>
      <c r="H244" s="13">
        <v>5.99</v>
      </c>
      <c r="I244" s="18">
        <v>316.10777777777781</v>
      </c>
      <c r="J244" s="18">
        <v>84.568330555555548</v>
      </c>
      <c r="K244" s="18">
        <v>57</v>
      </c>
      <c r="L244" s="18">
        <v>3</v>
      </c>
      <c r="M244" s="18">
        <v>44.19</v>
      </c>
      <c r="N244" s="18">
        <v>57.062275</v>
      </c>
      <c r="O244" s="18">
        <v>5.4963112722974232</v>
      </c>
      <c r="P244" s="18">
        <v>6.6950000000000003</v>
      </c>
      <c r="Q244" s="18">
        <v>2.9884937145330444</v>
      </c>
      <c r="R244" s="18">
        <v>4.6128454255676301</v>
      </c>
      <c r="S244" s="20">
        <v>114417.67126399311</v>
      </c>
      <c r="T244" s="19">
        <v>99235.036047366622</v>
      </c>
      <c r="U244" s="19">
        <v>5.4316694444444522</v>
      </c>
      <c r="V244" s="19">
        <v>9.4658581930196217E-2</v>
      </c>
      <c r="W244" s="19">
        <v>0.63373920602266365</v>
      </c>
      <c r="X244" s="19">
        <v>0.8387392060226635</v>
      </c>
      <c r="Y244" s="19">
        <v>2635.8107392060228</v>
      </c>
      <c r="Z244" s="19">
        <v>1.65</v>
      </c>
      <c r="AA244" s="20"/>
    </row>
    <row r="245" spans="1:27" x14ac:dyDescent="0.2">
      <c r="A245" s="22"/>
      <c r="B245" s="22">
        <v>6</v>
      </c>
      <c r="C245" s="13">
        <v>282</v>
      </c>
      <c r="D245" s="13">
        <v>34</v>
      </c>
      <c r="E245" s="13">
        <v>15</v>
      </c>
      <c r="F245" s="13">
        <v>88</v>
      </c>
      <c r="G245" s="13">
        <v>28</v>
      </c>
      <c r="H245" s="13">
        <v>42.99</v>
      </c>
      <c r="I245" s="18">
        <v>282.57083333333333</v>
      </c>
      <c r="J245" s="18">
        <v>88.478608333333341</v>
      </c>
      <c r="K245" s="18">
        <v>23</v>
      </c>
      <c r="L245" s="18">
        <v>31</v>
      </c>
      <c r="M245" s="18">
        <v>31.19</v>
      </c>
      <c r="N245" s="18">
        <v>23.525330555555556</v>
      </c>
      <c r="O245" s="18">
        <v>6.6649381113633774</v>
      </c>
      <c r="P245" s="18">
        <v>4.9020000000000001</v>
      </c>
      <c r="Q245" s="18">
        <v>6.1109730969542468</v>
      </c>
      <c r="R245" s="18">
        <v>2.660339797207389</v>
      </c>
      <c r="S245" s="20">
        <v>114420.79374347019</v>
      </c>
      <c r="T245" s="19">
        <v>99233.083541889631</v>
      </c>
      <c r="U245" s="19">
        <v>1.5213916666666591</v>
      </c>
      <c r="V245" s="19">
        <v>2.6550173551131043E-2</v>
      </c>
      <c r="W245" s="19">
        <v>0.13014895074764438</v>
      </c>
      <c r="X245" s="19">
        <v>0.33514895074764417</v>
      </c>
      <c r="Y245" s="19">
        <v>2635.3071489507479</v>
      </c>
      <c r="Z245" s="19">
        <v>1.65</v>
      </c>
      <c r="AA245" s="20"/>
    </row>
    <row r="246" spans="1:27" x14ac:dyDescent="0.2">
      <c r="A246" s="22"/>
      <c r="B246" s="22">
        <v>7</v>
      </c>
      <c r="C246" s="13">
        <v>279</v>
      </c>
      <c r="D246" s="13">
        <v>59</v>
      </c>
      <c r="E246" s="13">
        <v>13</v>
      </c>
      <c r="F246" s="13">
        <v>91</v>
      </c>
      <c r="G246" s="13">
        <v>3</v>
      </c>
      <c r="H246" s="13">
        <v>13.99</v>
      </c>
      <c r="I246" s="18">
        <v>279.98694444444448</v>
      </c>
      <c r="J246" s="18">
        <v>91.053886111111112</v>
      </c>
      <c r="K246" s="18">
        <v>20</v>
      </c>
      <c r="L246" s="18">
        <v>56</v>
      </c>
      <c r="M246" s="18">
        <v>29.19</v>
      </c>
      <c r="N246" s="18">
        <v>20.941441666666666</v>
      </c>
      <c r="O246" s="18">
        <v>4.9002719631117104</v>
      </c>
      <c r="P246" s="18">
        <v>11.502000000000001</v>
      </c>
      <c r="Q246" s="18">
        <v>4.5765903969978909</v>
      </c>
      <c r="R246" s="18">
        <v>1.751423892313162</v>
      </c>
      <c r="S246" s="20">
        <v>114419.25936081431</v>
      </c>
      <c r="T246" s="19">
        <v>99232.174625910353</v>
      </c>
      <c r="U246" s="19">
        <v>-1.0538861111111117</v>
      </c>
      <c r="V246" s="19">
        <v>-1.8392745398935994E-2</v>
      </c>
      <c r="W246" s="19">
        <v>-0.21155335757856181</v>
      </c>
      <c r="X246" s="19">
        <v>-6.5533575785619025E-3</v>
      </c>
      <c r="Y246" s="19">
        <v>2634.9654466424217</v>
      </c>
      <c r="Z246" s="19">
        <v>1.65</v>
      </c>
      <c r="AA246" s="20"/>
    </row>
    <row r="247" spans="1:27" x14ac:dyDescent="0.2">
      <c r="A247" s="22"/>
      <c r="B247" s="22">
        <v>8</v>
      </c>
      <c r="C247" s="13">
        <v>293</v>
      </c>
      <c r="D247" s="13">
        <v>27</v>
      </c>
      <c r="E247" s="13">
        <v>19</v>
      </c>
      <c r="F247" s="13">
        <v>90</v>
      </c>
      <c r="G247" s="13">
        <v>56</v>
      </c>
      <c r="H247" s="13">
        <v>22</v>
      </c>
      <c r="I247" s="18">
        <v>293.45527777777778</v>
      </c>
      <c r="J247" s="18">
        <v>90.939444444444447</v>
      </c>
      <c r="K247" s="18">
        <v>34</v>
      </c>
      <c r="L247" s="18">
        <v>24</v>
      </c>
      <c r="M247" s="18">
        <v>35.19</v>
      </c>
      <c r="N247" s="18">
        <v>34.409775000000003</v>
      </c>
      <c r="O247" s="18">
        <v>11.50005430165435</v>
      </c>
      <c r="P247" s="18">
        <v>12.108000000000001</v>
      </c>
      <c r="Q247" s="18">
        <v>9.4877414445863177</v>
      </c>
      <c r="R247" s="18">
        <v>6.4987699775940566</v>
      </c>
      <c r="S247" s="20">
        <v>114424.17051163173</v>
      </c>
      <c r="T247" s="19">
        <v>99236.921972233729</v>
      </c>
      <c r="U247" s="19">
        <v>-0.93944444444444741</v>
      </c>
      <c r="V247" s="19">
        <v>-1.6395664031863846E-2</v>
      </c>
      <c r="W247" s="19">
        <v>-0.19851870009780745</v>
      </c>
      <c r="X247" s="19">
        <v>6.4812999021923723E-3</v>
      </c>
      <c r="Y247" s="19">
        <v>2634.9784812999023</v>
      </c>
      <c r="Z247" s="19">
        <v>1.65</v>
      </c>
      <c r="AA247" s="20"/>
    </row>
    <row r="248" spans="1:27" x14ac:dyDescent="0.2">
      <c r="A248" s="22"/>
      <c r="B248" s="22">
        <v>9</v>
      </c>
      <c r="C248" s="13">
        <v>286</v>
      </c>
      <c r="D248" s="13">
        <v>0</v>
      </c>
      <c r="E248" s="13">
        <v>45</v>
      </c>
      <c r="F248" s="13">
        <v>90</v>
      </c>
      <c r="G248" s="13">
        <v>35</v>
      </c>
      <c r="H248" s="13">
        <v>47</v>
      </c>
      <c r="I248" s="18">
        <v>286.01249999999999</v>
      </c>
      <c r="J248" s="18">
        <v>90.596388888888882</v>
      </c>
      <c r="K248" s="18">
        <v>26</v>
      </c>
      <c r="L248" s="18">
        <v>58</v>
      </c>
      <c r="M248" s="18">
        <v>1.19</v>
      </c>
      <c r="N248" s="18">
        <v>26.966997222222222</v>
      </c>
      <c r="O248" s="18">
        <v>12.10637246765981</v>
      </c>
      <c r="P248" s="18">
        <v>17.760000000000002</v>
      </c>
      <c r="Q248" s="18">
        <v>10.790020901100393</v>
      </c>
      <c r="R248" s="18">
        <v>5.4899638686905883</v>
      </c>
      <c r="S248" s="20">
        <v>114425.47279113716</v>
      </c>
      <c r="T248" s="19">
        <v>99235.913166187966</v>
      </c>
      <c r="U248" s="19">
        <v>-0.59638888888888175</v>
      </c>
      <c r="V248" s="19">
        <v>-1.0408761772688313E-2</v>
      </c>
      <c r="W248" s="19">
        <v>-0.18485960908294446</v>
      </c>
      <c r="X248" s="19">
        <v>2.014039091705544E-2</v>
      </c>
      <c r="Y248" s="19">
        <v>2634.9921403909175</v>
      </c>
      <c r="Z248" s="19">
        <v>1.65</v>
      </c>
      <c r="AA248" s="20"/>
    </row>
    <row r="249" spans="1:27" x14ac:dyDescent="0.2">
      <c r="A249" s="22"/>
      <c r="B249" s="22">
        <v>10</v>
      </c>
      <c r="C249" s="13">
        <v>279</v>
      </c>
      <c r="D249" s="13">
        <v>9</v>
      </c>
      <c r="E249" s="13">
        <v>8</v>
      </c>
      <c r="F249" s="13">
        <v>91</v>
      </c>
      <c r="G249" s="13">
        <v>25</v>
      </c>
      <c r="H249" s="13">
        <v>51</v>
      </c>
      <c r="I249" s="18">
        <v>279.15222222222218</v>
      </c>
      <c r="J249" s="18">
        <v>91.430833333333339</v>
      </c>
      <c r="K249" s="18">
        <v>20</v>
      </c>
      <c r="L249" s="18">
        <v>6</v>
      </c>
      <c r="M249" s="18">
        <v>24.2</v>
      </c>
      <c r="N249" s="18">
        <v>20.106722222222221</v>
      </c>
      <c r="O249" s="18">
        <v>17.759037894123932</v>
      </c>
      <c r="P249" s="18">
        <v>17.594000000000001</v>
      </c>
      <c r="Q249" s="18">
        <v>16.676694252702031</v>
      </c>
      <c r="R249" s="18">
        <v>6.1050221725088614</v>
      </c>
      <c r="S249" s="20">
        <v>114431.35946475492</v>
      </c>
      <c r="T249" s="19">
        <v>99236.528223968664</v>
      </c>
      <c r="U249" s="19">
        <v>-1.4308333333333394</v>
      </c>
      <c r="V249" s="19">
        <v>-2.497015713372221E-2</v>
      </c>
      <c r="W249" s="19">
        <v>-0.43932494461070859</v>
      </c>
      <c r="X249" s="19">
        <v>-0.23432494461070874</v>
      </c>
      <c r="Y249" s="19">
        <v>2634.7376750553894</v>
      </c>
      <c r="Z249" s="19">
        <v>1.65</v>
      </c>
      <c r="AA249" s="20"/>
    </row>
    <row r="250" spans="1:27" x14ac:dyDescent="0.2">
      <c r="A250" s="22"/>
      <c r="B250" s="22">
        <v>11</v>
      </c>
      <c r="C250" s="13">
        <v>279</v>
      </c>
      <c r="D250" s="13">
        <v>18</v>
      </c>
      <c r="E250" s="13">
        <v>41</v>
      </c>
      <c r="F250" s="13">
        <v>90</v>
      </c>
      <c r="G250" s="13">
        <v>47</v>
      </c>
      <c r="H250" s="13">
        <v>12</v>
      </c>
      <c r="I250" s="18">
        <v>279.31138888888893</v>
      </c>
      <c r="J250" s="18">
        <v>90.786666666666662</v>
      </c>
      <c r="K250" s="18">
        <v>20</v>
      </c>
      <c r="L250" s="18">
        <v>15</v>
      </c>
      <c r="M250" s="18">
        <v>57.19</v>
      </c>
      <c r="N250" s="18">
        <v>20.265886111111111</v>
      </c>
      <c r="O250" s="18">
        <v>17.58851413829613</v>
      </c>
      <c r="P250" s="18">
        <v>25.940999999999999</v>
      </c>
      <c r="Q250" s="18">
        <v>16.499703040468724</v>
      </c>
      <c r="R250" s="18">
        <v>6.0922597752714083</v>
      </c>
      <c r="S250" s="20">
        <v>114431.18247324732</v>
      </c>
      <c r="T250" s="19">
        <v>99236.515462371361</v>
      </c>
      <c r="U250" s="19">
        <v>-0.78666666666666174</v>
      </c>
      <c r="V250" s="19">
        <v>-1.3729492079950431E-2</v>
      </c>
      <c r="W250" s="19">
        <v>-0.35615675404599412</v>
      </c>
      <c r="X250" s="19">
        <v>-0.15115675404599416</v>
      </c>
      <c r="Y250" s="19">
        <v>2634.8208432459542</v>
      </c>
      <c r="Z250" s="19">
        <v>1.65</v>
      </c>
      <c r="AA250" s="20"/>
    </row>
    <row r="251" spans="1:27" x14ac:dyDescent="0.2">
      <c r="A251" s="22"/>
      <c r="B251" s="22">
        <v>12</v>
      </c>
      <c r="C251" s="13">
        <v>276</v>
      </c>
      <c r="D251" s="13">
        <v>43</v>
      </c>
      <c r="E251" s="13">
        <v>0</v>
      </c>
      <c r="F251" s="13">
        <v>91</v>
      </c>
      <c r="G251" s="13">
        <v>16</v>
      </c>
      <c r="H251" s="13">
        <v>24.99</v>
      </c>
      <c r="I251" s="18">
        <v>276.71666666666664</v>
      </c>
      <c r="J251" s="18">
        <v>91.273608333333328</v>
      </c>
      <c r="K251" s="18">
        <v>17</v>
      </c>
      <c r="L251" s="18">
        <v>40</v>
      </c>
      <c r="M251" s="18">
        <v>16.190000000000001</v>
      </c>
      <c r="N251" s="18">
        <v>17.671163888888888</v>
      </c>
      <c r="O251" s="18">
        <v>25.938554959105709</v>
      </c>
      <c r="P251" s="18">
        <v>25.87</v>
      </c>
      <c r="Q251" s="18">
        <v>24.714628055072513</v>
      </c>
      <c r="R251" s="18">
        <v>7.8737407543028795</v>
      </c>
      <c r="S251" s="20">
        <v>114439.39739817556</v>
      </c>
      <c r="T251" s="19">
        <v>99238.296943748661</v>
      </c>
      <c r="U251" s="19">
        <v>-1.2736083333333283</v>
      </c>
      <c r="V251" s="19">
        <v>-2.222682826350764E-2</v>
      </c>
      <c r="W251" s="19">
        <v>-0.57500804717694265</v>
      </c>
      <c r="X251" s="19">
        <v>-0.37000804717694291</v>
      </c>
      <c r="Y251" s="19">
        <v>2634.6019919528235</v>
      </c>
      <c r="Z251" s="19">
        <v>1.65</v>
      </c>
      <c r="AA251" s="20"/>
    </row>
    <row r="252" spans="1:27" x14ac:dyDescent="0.2">
      <c r="A252" s="22"/>
      <c r="B252" s="22">
        <v>13</v>
      </c>
      <c r="C252" s="13">
        <v>274</v>
      </c>
      <c r="D252" s="13">
        <v>33</v>
      </c>
      <c r="E252" s="13">
        <v>53</v>
      </c>
      <c r="F252" s="13">
        <v>91</v>
      </c>
      <c r="G252" s="13">
        <v>19</v>
      </c>
      <c r="H252" s="13">
        <v>47.99</v>
      </c>
      <c r="I252" s="18">
        <v>274.56472222222226</v>
      </c>
      <c r="J252" s="18">
        <v>91.329997222222218</v>
      </c>
      <c r="K252" s="18">
        <v>15</v>
      </c>
      <c r="L252" s="18">
        <v>31</v>
      </c>
      <c r="M252" s="18">
        <v>9.19</v>
      </c>
      <c r="N252" s="18">
        <v>15.519219444444445</v>
      </c>
      <c r="O252" s="18">
        <v>25.863608880117088</v>
      </c>
      <c r="P252" s="18">
        <v>32.963999999999999</v>
      </c>
      <c r="Q252" s="18">
        <v>24.920641249710688</v>
      </c>
      <c r="R252" s="18">
        <v>6.9201086701647725</v>
      </c>
      <c r="S252" s="20">
        <v>114439.60341141644</v>
      </c>
      <c r="T252" s="19">
        <v>99237.343311674515</v>
      </c>
      <c r="U252" s="19">
        <v>-1.3299972222222181</v>
      </c>
      <c r="V252" s="19">
        <v>-2.3210745976780144E-2</v>
      </c>
      <c r="W252" s="19">
        <v>-0.76511903037858064</v>
      </c>
      <c r="X252" s="19">
        <v>-0.5601190303785808</v>
      </c>
      <c r="Y252" s="19">
        <v>2634.4118809696215</v>
      </c>
      <c r="Z252" s="19">
        <v>1.65</v>
      </c>
      <c r="AA252" s="20"/>
    </row>
    <row r="253" spans="1:27" x14ac:dyDescent="0.2">
      <c r="A253" s="22"/>
      <c r="B253" s="22">
        <v>14</v>
      </c>
      <c r="C253" s="13">
        <v>278</v>
      </c>
      <c r="D253" s="13">
        <v>3</v>
      </c>
      <c r="E253" s="13">
        <v>5</v>
      </c>
      <c r="F253" s="13">
        <v>90</v>
      </c>
      <c r="G253" s="13">
        <v>17</v>
      </c>
      <c r="H253" s="13">
        <v>57.99</v>
      </c>
      <c r="I253" s="18">
        <v>278.05138888888888</v>
      </c>
      <c r="J253" s="18">
        <v>90.299441666666667</v>
      </c>
      <c r="K253" s="18">
        <v>19</v>
      </c>
      <c r="L253" s="18">
        <v>0</v>
      </c>
      <c r="M253" s="18">
        <v>21.19</v>
      </c>
      <c r="N253" s="18">
        <v>19.00588611111111</v>
      </c>
      <c r="O253" s="18">
        <v>32.955119274924108</v>
      </c>
      <c r="P253" s="18">
        <v>33.253</v>
      </c>
      <c r="Q253" s="18">
        <v>31.158575045162571</v>
      </c>
      <c r="R253" s="18">
        <v>10.732338402205119</v>
      </c>
      <c r="S253" s="20">
        <v>114445.84134502706</v>
      </c>
      <c r="T253" s="19">
        <v>99241.155541708984</v>
      </c>
      <c r="U253" s="19">
        <v>-0.29944166666666661</v>
      </c>
      <c r="V253" s="19">
        <v>-5.2262192097595177E-3</v>
      </c>
      <c r="W253" s="19">
        <v>-0.17378746738213324</v>
      </c>
      <c r="X253" s="19">
        <v>3.1212532617866495E-2</v>
      </c>
      <c r="Y253" s="19">
        <v>2635.0032125326179</v>
      </c>
      <c r="Z253" s="19">
        <v>1.65</v>
      </c>
      <c r="AA253" s="20"/>
    </row>
    <row r="254" spans="1:27" x14ac:dyDescent="0.2">
      <c r="A254" s="22"/>
      <c r="B254" s="22">
        <v>15</v>
      </c>
      <c r="C254" s="13">
        <v>275</v>
      </c>
      <c r="D254" s="13">
        <v>55</v>
      </c>
      <c r="E254" s="13">
        <v>53</v>
      </c>
      <c r="F254" s="13">
        <v>90</v>
      </c>
      <c r="G254" s="13">
        <v>40</v>
      </c>
      <c r="H254" s="13">
        <v>34.99</v>
      </c>
      <c r="I254" s="18">
        <v>275.93138888888893</v>
      </c>
      <c r="J254" s="18">
        <v>90.676386111111114</v>
      </c>
      <c r="K254" s="18">
        <v>16</v>
      </c>
      <c r="L254" s="18">
        <v>53</v>
      </c>
      <c r="M254" s="18">
        <v>9.19</v>
      </c>
      <c r="N254" s="18">
        <v>16.885886111111112</v>
      </c>
      <c r="O254" s="18">
        <v>33.252545862773317</v>
      </c>
      <c r="P254" s="18">
        <v>39.174999999999997</v>
      </c>
      <c r="Q254" s="18">
        <v>31.81886782832262</v>
      </c>
      <c r="R254" s="18">
        <v>9.6587502545401076</v>
      </c>
      <c r="S254" s="20">
        <v>114446.50163786227</v>
      </c>
      <c r="T254" s="19">
        <v>99240.081953593326</v>
      </c>
      <c r="U254" s="19">
        <v>-0.67638611111111402</v>
      </c>
      <c r="V254" s="19">
        <v>-1.1804890457172524E-2</v>
      </c>
      <c r="W254" s="19">
        <v>-0.46245658365973358</v>
      </c>
      <c r="X254" s="19">
        <v>-0.25745658365973378</v>
      </c>
      <c r="Y254" s="19">
        <v>2634.7145434163403</v>
      </c>
      <c r="Z254" s="19">
        <v>1.65</v>
      </c>
      <c r="AA254" s="20"/>
    </row>
    <row r="255" spans="1:27" x14ac:dyDescent="0.2">
      <c r="A255" s="22"/>
      <c r="B255" s="22">
        <v>16</v>
      </c>
      <c r="C255" s="13">
        <v>272</v>
      </c>
      <c r="D255" s="13">
        <v>19</v>
      </c>
      <c r="E255" s="13">
        <v>6</v>
      </c>
      <c r="F255" s="13">
        <v>91</v>
      </c>
      <c r="G255" s="13">
        <v>19</v>
      </c>
      <c r="H255" s="13">
        <v>13.99</v>
      </c>
      <c r="I255" s="18">
        <v>272.31833333333333</v>
      </c>
      <c r="J255" s="18">
        <v>91.320552777777777</v>
      </c>
      <c r="K255" s="18">
        <v>13</v>
      </c>
      <c r="L255" s="18">
        <v>16</v>
      </c>
      <c r="M255" s="18">
        <v>22.19</v>
      </c>
      <c r="N255" s="18">
        <v>13.272830555555556</v>
      </c>
      <c r="O255" s="18">
        <v>39.172270257820138</v>
      </c>
      <c r="P255" s="18">
        <v>39.162999999999997</v>
      </c>
      <c r="Q255" s="18">
        <v>38.125894780441271</v>
      </c>
      <c r="R255" s="18">
        <v>8.9934923329272465</v>
      </c>
      <c r="S255" s="20">
        <v>114452.80866484664</v>
      </c>
      <c r="T255" s="19">
        <v>99239.416695977488</v>
      </c>
      <c r="U255" s="19">
        <v>-1.3205527777777775</v>
      </c>
      <c r="V255" s="19">
        <v>-2.3045953418544176E-2</v>
      </c>
      <c r="W255" s="19">
        <v>-0.90254867373044545</v>
      </c>
      <c r="X255" s="19">
        <v>-0.6975486737304456</v>
      </c>
      <c r="Y255" s="19">
        <v>2634.2744513262696</v>
      </c>
      <c r="Z255" s="19">
        <v>1.65</v>
      </c>
      <c r="AA255" s="20"/>
    </row>
    <row r="256" spans="1:27" x14ac:dyDescent="0.2">
      <c r="A256" s="22"/>
      <c r="B256" s="22">
        <v>17</v>
      </c>
      <c r="C256" s="13">
        <v>275</v>
      </c>
      <c r="D256" s="13">
        <v>16</v>
      </c>
      <c r="E256" s="13">
        <v>20</v>
      </c>
      <c r="F256" s="13">
        <v>90</v>
      </c>
      <c r="G256" s="13">
        <v>34</v>
      </c>
      <c r="H256" s="13">
        <v>50.99</v>
      </c>
      <c r="I256" s="18">
        <v>275.27222222222218</v>
      </c>
      <c r="J256" s="18">
        <v>90.580830555555551</v>
      </c>
      <c r="K256" s="18">
        <v>16</v>
      </c>
      <c r="L256" s="18">
        <v>13</v>
      </c>
      <c r="M256" s="18">
        <v>36.200000000000003</v>
      </c>
      <c r="N256" s="18">
        <v>16.226722222222222</v>
      </c>
      <c r="O256" s="18">
        <v>39.152598527622139</v>
      </c>
      <c r="P256" s="18">
        <v>45.136000000000003</v>
      </c>
      <c r="Q256" s="18">
        <v>37.592894562893356</v>
      </c>
      <c r="R256" s="18">
        <v>10.940760935526505</v>
      </c>
      <c r="S256" s="20">
        <v>114452.27566506511</v>
      </c>
      <c r="T256" s="19">
        <v>99241.363962731688</v>
      </c>
      <c r="U256" s="19">
        <v>-0.58083055555555063</v>
      </c>
      <c r="V256" s="19">
        <v>-1.0137231959744322E-2</v>
      </c>
      <c r="W256" s="19">
        <v>-0.45755410173501976</v>
      </c>
      <c r="X256" s="19">
        <v>-0.25255410173501991</v>
      </c>
      <c r="Y256" s="19">
        <v>2634.7194458982653</v>
      </c>
      <c r="Z256" s="19">
        <v>1.65</v>
      </c>
      <c r="AA256" s="20"/>
    </row>
    <row r="257" spans="1:27" x14ac:dyDescent="0.2">
      <c r="A257" s="22"/>
      <c r="B257" s="22">
        <v>18</v>
      </c>
      <c r="C257" s="13">
        <v>272</v>
      </c>
      <c r="D257" s="13">
        <v>39</v>
      </c>
      <c r="E257" s="13">
        <v>37</v>
      </c>
      <c r="F257" s="13">
        <v>90</v>
      </c>
      <c r="G257" s="13">
        <v>37</v>
      </c>
      <c r="H257" s="13">
        <v>52</v>
      </c>
      <c r="I257" s="18">
        <v>272.66027777777776</v>
      </c>
      <c r="J257" s="18">
        <v>90.63111111111111</v>
      </c>
      <c r="K257" s="18">
        <v>13</v>
      </c>
      <c r="L257" s="18">
        <v>36</v>
      </c>
      <c r="M257" s="18">
        <v>53.19</v>
      </c>
      <c r="N257" s="18">
        <v>13.614775</v>
      </c>
      <c r="O257" s="18">
        <v>45.133680752200938</v>
      </c>
      <c r="P257" s="18">
        <v>45.258000000000003</v>
      </c>
      <c r="Q257" s="18">
        <v>43.865439289485863</v>
      </c>
      <c r="R257" s="18">
        <v>10.624141103262096</v>
      </c>
      <c r="S257" s="20">
        <v>114458.54820927663</v>
      </c>
      <c r="T257" s="19">
        <v>99241.047345026076</v>
      </c>
      <c r="U257" s="19">
        <v>-0.63111111111111029</v>
      </c>
      <c r="V257" s="19">
        <v>-1.1014744096100454E-2</v>
      </c>
      <c r="W257" s="19">
        <v>-0.49850528830131435</v>
      </c>
      <c r="X257" s="19">
        <v>-0.2935052883013145</v>
      </c>
      <c r="Y257" s="19">
        <v>2634.6784947116989</v>
      </c>
      <c r="Z257" s="19">
        <v>1.65</v>
      </c>
      <c r="AA257" s="20"/>
    </row>
    <row r="258" spans="1:27" x14ac:dyDescent="0.2">
      <c r="A258" s="22"/>
      <c r="B258" s="22">
        <v>19</v>
      </c>
      <c r="C258" s="13">
        <v>274</v>
      </c>
      <c r="D258" s="13">
        <v>43</v>
      </c>
      <c r="E258" s="13">
        <v>10</v>
      </c>
      <c r="F258" s="13">
        <v>89</v>
      </c>
      <c r="G258" s="13">
        <v>59</v>
      </c>
      <c r="H258" s="13">
        <v>28.99</v>
      </c>
      <c r="I258" s="18">
        <v>274.71944444444443</v>
      </c>
      <c r="J258" s="18">
        <v>89.991386111111112</v>
      </c>
      <c r="K258" s="18">
        <v>15</v>
      </c>
      <c r="L258" s="18">
        <v>40</v>
      </c>
      <c r="M258" s="18">
        <v>26.19</v>
      </c>
      <c r="N258" s="18">
        <v>15.673941666666666</v>
      </c>
      <c r="O258" s="18">
        <v>45.255254462631584</v>
      </c>
      <c r="P258" s="18">
        <v>51.243000000000002</v>
      </c>
      <c r="Q258" s="18">
        <v>43.572425015734076</v>
      </c>
      <c r="R258" s="18">
        <v>12.226276404767209</v>
      </c>
      <c r="S258" s="20">
        <v>114458.25519492521</v>
      </c>
      <c r="T258" s="19">
        <v>99242.649480313383</v>
      </c>
      <c r="U258" s="19">
        <v>8.6138888888882548E-3</v>
      </c>
      <c r="V258" s="19">
        <v>1.503407219457142E-4</v>
      </c>
      <c r="W258" s="19">
        <v>7.7039096146642328E-3</v>
      </c>
      <c r="X258" s="19">
        <v>0.21270390961466412</v>
      </c>
      <c r="Y258" s="19">
        <v>2635.1847039096147</v>
      </c>
      <c r="Z258" s="19">
        <v>1.65</v>
      </c>
      <c r="AA258" s="20"/>
    </row>
    <row r="259" spans="1:27" x14ac:dyDescent="0.2">
      <c r="A259" s="22"/>
      <c r="B259" s="22">
        <v>20</v>
      </c>
      <c r="C259" s="13">
        <v>270</v>
      </c>
      <c r="D259" s="13">
        <v>13</v>
      </c>
      <c r="E259" s="13">
        <v>55</v>
      </c>
      <c r="F259" s="13">
        <v>90</v>
      </c>
      <c r="G259" s="13">
        <v>24</v>
      </c>
      <c r="H259" s="13">
        <v>11.99</v>
      </c>
      <c r="I259" s="18">
        <v>270.23194444444442</v>
      </c>
      <c r="J259" s="18">
        <v>90.403330555555556</v>
      </c>
      <c r="K259" s="18">
        <v>11</v>
      </c>
      <c r="L259" s="18">
        <v>11</v>
      </c>
      <c r="M259" s="18">
        <v>11.19</v>
      </c>
      <c r="N259" s="18">
        <v>11.186441666666667</v>
      </c>
      <c r="O259" s="18">
        <v>51.242999421267768</v>
      </c>
      <c r="P259" s="18">
        <v>48.835000000000001</v>
      </c>
      <c r="Q259" s="18">
        <v>50.269438339699647</v>
      </c>
      <c r="R259" s="18">
        <v>9.9412553884901129</v>
      </c>
      <c r="S259" s="20">
        <v>114464.95220835994</v>
      </c>
      <c r="T259" s="19">
        <v>99240.364459621778</v>
      </c>
      <c r="U259" s="19">
        <v>-0.40333055555555575</v>
      </c>
      <c r="V259" s="19">
        <v>-7.0393880299323827E-3</v>
      </c>
      <c r="W259" s="19">
        <v>-0.34376851444174794</v>
      </c>
      <c r="X259" s="19">
        <v>-0.13876851444174809</v>
      </c>
      <c r="Y259" s="19">
        <v>2634.8332314855584</v>
      </c>
      <c r="Z259" s="19">
        <v>1.65</v>
      </c>
      <c r="AA259" s="20"/>
    </row>
    <row r="260" spans="1:27" x14ac:dyDescent="0.2">
      <c r="A260" s="22"/>
      <c r="B260" s="22">
        <v>21</v>
      </c>
      <c r="C260" s="13">
        <v>267</v>
      </c>
      <c r="D260" s="13">
        <v>21</v>
      </c>
      <c r="E260" s="13">
        <v>35</v>
      </c>
      <c r="F260" s="13">
        <v>90</v>
      </c>
      <c r="G260" s="13">
        <v>41</v>
      </c>
      <c r="H260" s="13">
        <v>43.99</v>
      </c>
      <c r="I260" s="18">
        <v>267.35972222222222</v>
      </c>
      <c r="J260" s="18">
        <v>90.695552777777777</v>
      </c>
      <c r="K260" s="18">
        <v>8</v>
      </c>
      <c r="L260" s="18">
        <v>18</v>
      </c>
      <c r="M260" s="18">
        <v>51.19</v>
      </c>
      <c r="N260" s="18">
        <v>8.3142194444444453</v>
      </c>
      <c r="O260" s="18">
        <v>48.833790008361113</v>
      </c>
      <c r="P260" s="18">
        <v>50.326999999999998</v>
      </c>
      <c r="Q260" s="18">
        <v>48.32054359539589</v>
      </c>
      <c r="R260" s="18">
        <v>7.0614526286136803</v>
      </c>
      <c r="S260" s="20">
        <v>114463.00331375527</v>
      </c>
      <c r="T260" s="19">
        <v>99237.484656767425</v>
      </c>
      <c r="U260" s="19">
        <v>-0.69555277777777746</v>
      </c>
      <c r="V260" s="19">
        <v>-1.2139387920885555E-2</v>
      </c>
      <c r="W260" s="19">
        <v>-0.61093897589440727</v>
      </c>
      <c r="X260" s="19">
        <v>-0.40593897589440742</v>
      </c>
      <c r="Y260" s="19">
        <v>2634.5660610241057</v>
      </c>
      <c r="Z260" s="19">
        <v>1.65</v>
      </c>
      <c r="AA260" s="20"/>
    </row>
    <row r="261" spans="1:27" x14ac:dyDescent="0.2">
      <c r="A261" s="22"/>
      <c r="B261" s="22">
        <v>22</v>
      </c>
      <c r="C261" s="13">
        <v>265</v>
      </c>
      <c r="D261" s="13">
        <v>42</v>
      </c>
      <c r="E261" s="13">
        <v>47</v>
      </c>
      <c r="F261" s="13">
        <v>91</v>
      </c>
      <c r="G261" s="13">
        <v>14</v>
      </c>
      <c r="H261" s="13">
        <v>22.99</v>
      </c>
      <c r="I261" s="18">
        <v>265.71305555555557</v>
      </c>
      <c r="J261" s="18">
        <v>91.239719444444447</v>
      </c>
      <c r="K261" s="18">
        <v>6</v>
      </c>
      <c r="L261" s="18">
        <v>40</v>
      </c>
      <c r="M261" s="18">
        <v>3.2</v>
      </c>
      <c r="N261" s="18">
        <v>6.6675555555555555</v>
      </c>
      <c r="O261" s="18">
        <v>50.323291621143589</v>
      </c>
      <c r="P261" s="18">
        <v>50.598999999999997</v>
      </c>
      <c r="Q261" s="18">
        <v>49.98293288417478</v>
      </c>
      <c r="R261" s="18">
        <v>5.8429530104853615</v>
      </c>
      <c r="S261" s="20">
        <v>114464.66570338639</v>
      </c>
      <c r="T261" s="19">
        <v>99236.266154806654</v>
      </c>
      <c r="U261" s="19">
        <v>-1.2397194444444466</v>
      </c>
      <c r="V261" s="19">
        <v>-2.163549784035278E-2</v>
      </c>
      <c r="W261" s="19">
        <v>-1.0947345552240102</v>
      </c>
      <c r="X261" s="19">
        <v>-0.88973455522401035</v>
      </c>
      <c r="Y261" s="19">
        <v>2634.0822654447761</v>
      </c>
      <c r="Z261" s="19">
        <v>1.65</v>
      </c>
      <c r="AA261" s="20"/>
    </row>
    <row r="262" spans="1:27" x14ac:dyDescent="0.2">
      <c r="A262" s="22"/>
      <c r="B262" s="22">
        <v>23</v>
      </c>
      <c r="C262" s="13">
        <v>266</v>
      </c>
      <c r="D262" s="13">
        <v>38</v>
      </c>
      <c r="E262" s="13">
        <v>36</v>
      </c>
      <c r="F262" s="13">
        <v>91</v>
      </c>
      <c r="G262" s="13">
        <v>18</v>
      </c>
      <c r="H262" s="13">
        <v>31.99</v>
      </c>
      <c r="I262" s="18">
        <v>266.64333333333332</v>
      </c>
      <c r="J262" s="18">
        <v>91.308886111111107</v>
      </c>
      <c r="K262" s="18">
        <v>7</v>
      </c>
      <c r="L262" s="18">
        <v>35</v>
      </c>
      <c r="M262" s="18">
        <v>52.19</v>
      </c>
      <c r="N262" s="18">
        <v>7.5978305555555554</v>
      </c>
      <c r="O262" s="18">
        <v>50.587155997188091</v>
      </c>
      <c r="P262" s="18">
        <v>48.622</v>
      </c>
      <c r="Q262" s="18">
        <v>50.143028453384829</v>
      </c>
      <c r="R262" s="18">
        <v>6.6885760373104031</v>
      </c>
      <c r="S262" s="20">
        <v>114464.82579863133</v>
      </c>
      <c r="T262" s="19">
        <v>99237.111780264473</v>
      </c>
      <c r="U262" s="19">
        <v>-1.3088861111111072</v>
      </c>
      <c r="V262" s="19">
        <v>-2.2842385276683485E-2</v>
      </c>
      <c r="W262" s="19">
        <v>-1.1106424569229043</v>
      </c>
      <c r="X262" s="19">
        <v>-0.90564245692290446</v>
      </c>
      <c r="Y262" s="19">
        <v>2634.0663575430772</v>
      </c>
      <c r="Z262" s="19">
        <v>1.65</v>
      </c>
      <c r="AA262" s="20"/>
    </row>
    <row r="263" spans="1:27" x14ac:dyDescent="0.2">
      <c r="A263" s="22"/>
      <c r="B263" s="22">
        <v>24</v>
      </c>
      <c r="C263" s="13">
        <v>266</v>
      </c>
      <c r="D263" s="13">
        <v>24</v>
      </c>
      <c r="E263" s="13">
        <v>28</v>
      </c>
      <c r="F263" s="13">
        <v>91</v>
      </c>
      <c r="G263" s="13">
        <v>22</v>
      </c>
      <c r="H263" s="13">
        <v>38.99</v>
      </c>
      <c r="I263" s="18">
        <v>266.40777777777777</v>
      </c>
      <c r="J263" s="18">
        <v>91.377497222222217</v>
      </c>
      <c r="K263" s="18">
        <v>7</v>
      </c>
      <c r="L263" s="18">
        <v>21</v>
      </c>
      <c r="M263" s="18">
        <v>44.19</v>
      </c>
      <c r="N263" s="18">
        <v>7.3622750000000003</v>
      </c>
      <c r="O263" s="18">
        <v>48.609313429610303</v>
      </c>
      <c r="P263" s="18">
        <v>47.575000000000003</v>
      </c>
      <c r="Q263" s="18">
        <v>48.208566083770584</v>
      </c>
      <c r="R263" s="18">
        <v>6.2289251275655246</v>
      </c>
      <c r="S263" s="20">
        <v>114462.891336284</v>
      </c>
      <c r="T263" s="19">
        <v>99236.65212926094</v>
      </c>
      <c r="U263" s="19">
        <v>-1.3774972222222175</v>
      </c>
      <c r="V263" s="19">
        <v>-2.4039545954501501E-2</v>
      </c>
      <c r="W263" s="19">
        <v>-1.1436813987854091</v>
      </c>
      <c r="X263" s="19">
        <v>-0.93868139878540924</v>
      </c>
      <c r="Y263" s="19">
        <v>2634.0333186012149</v>
      </c>
      <c r="Z263" s="19">
        <v>1.65</v>
      </c>
      <c r="AA263" s="20"/>
    </row>
    <row r="264" spans="1:27" x14ac:dyDescent="0.2">
      <c r="A264" s="22"/>
      <c r="B264" s="22">
        <v>25</v>
      </c>
      <c r="C264" s="13">
        <v>267</v>
      </c>
      <c r="D264" s="13">
        <v>39</v>
      </c>
      <c r="E264" s="13">
        <v>48</v>
      </c>
      <c r="F264" s="13">
        <v>89</v>
      </c>
      <c r="G264" s="13">
        <v>45</v>
      </c>
      <c r="H264" s="13">
        <v>14.99</v>
      </c>
      <c r="I264" s="18">
        <v>267.6633333333333</v>
      </c>
      <c r="J264" s="18">
        <v>89.754163888888883</v>
      </c>
      <c r="K264" s="18">
        <v>8</v>
      </c>
      <c r="L264" s="18">
        <v>37</v>
      </c>
      <c r="M264" s="18">
        <v>4.2</v>
      </c>
      <c r="N264" s="18">
        <v>8.6178333333333335</v>
      </c>
      <c r="O264" s="18">
        <v>47.561251167140114</v>
      </c>
      <c r="P264" s="18">
        <v>50.68</v>
      </c>
      <c r="Q264" s="18">
        <v>47.024274664112369</v>
      </c>
      <c r="R264" s="18">
        <v>7.1267246963739579</v>
      </c>
      <c r="S264" s="20">
        <v>114461.70704516633</v>
      </c>
      <c r="T264" s="19">
        <v>99237.549926492531</v>
      </c>
      <c r="U264" s="19">
        <v>0.24583611111111736</v>
      </c>
      <c r="V264" s="19">
        <v>4.2906363942900507E-3</v>
      </c>
      <c r="W264" s="19">
        <v>0.21744945246261976</v>
      </c>
      <c r="X264" s="19">
        <v>0.42244945246261967</v>
      </c>
      <c r="Y264" s="19">
        <v>2635.394449452463</v>
      </c>
      <c r="Z264" s="19">
        <v>1.65</v>
      </c>
      <c r="AA264" s="20"/>
    </row>
    <row r="265" spans="1:27" x14ac:dyDescent="0.2">
      <c r="A265" s="22"/>
      <c r="B265" s="22">
        <v>26</v>
      </c>
      <c r="C265" s="13">
        <v>265</v>
      </c>
      <c r="D265" s="13">
        <v>45</v>
      </c>
      <c r="E265" s="13">
        <v>47</v>
      </c>
      <c r="F265" s="13">
        <v>90</v>
      </c>
      <c r="G265" s="13">
        <v>49</v>
      </c>
      <c r="H265" s="13">
        <v>38.99</v>
      </c>
      <c r="I265" s="18">
        <v>265.76305555555558</v>
      </c>
      <c r="J265" s="18">
        <v>90.82749722222222</v>
      </c>
      <c r="K265" s="18">
        <v>6</v>
      </c>
      <c r="L265" s="18">
        <v>43</v>
      </c>
      <c r="M265" s="18">
        <v>3.2</v>
      </c>
      <c r="N265" s="18">
        <v>6.7175555555555553</v>
      </c>
      <c r="O265" s="18">
        <v>50.679533510127833</v>
      </c>
      <c r="P265" s="18">
        <v>53.68</v>
      </c>
      <c r="Q265" s="18">
        <v>50.331611150999052</v>
      </c>
      <c r="R265" s="18">
        <v>5.9282405272388781</v>
      </c>
      <c r="S265" s="20">
        <v>114465.01438165321</v>
      </c>
      <c r="T265" s="19">
        <v>99236.351442323401</v>
      </c>
      <c r="U265" s="19">
        <v>-0.82749722222222033</v>
      </c>
      <c r="V265" s="19">
        <v>-1.4442048995376395E-2</v>
      </c>
      <c r="W265" s="19">
        <v>-0.77524919007180493</v>
      </c>
      <c r="X265" s="19">
        <v>-0.57024919007180508</v>
      </c>
      <c r="Y265" s="19">
        <v>2634.4017508099282</v>
      </c>
      <c r="Z265" s="19">
        <v>1.65</v>
      </c>
      <c r="AA265" s="20"/>
    </row>
    <row r="266" spans="1:27" x14ac:dyDescent="0.2">
      <c r="A266" s="22"/>
      <c r="B266" s="22">
        <v>27</v>
      </c>
      <c r="C266" s="13">
        <v>263</v>
      </c>
      <c r="D266" s="13">
        <v>18</v>
      </c>
      <c r="E266" s="13">
        <v>18</v>
      </c>
      <c r="F266" s="13">
        <v>90</v>
      </c>
      <c r="G266" s="13">
        <v>35</v>
      </c>
      <c r="H266" s="13">
        <v>20</v>
      </c>
      <c r="I266" s="18">
        <v>263.30500000000001</v>
      </c>
      <c r="J266" s="18">
        <v>90.588888888888889</v>
      </c>
      <c r="K266" s="18">
        <v>4</v>
      </c>
      <c r="L266" s="18">
        <v>15</v>
      </c>
      <c r="M266" s="18">
        <v>34.200000000000003</v>
      </c>
      <c r="N266" s="18">
        <v>4.2595000000000001</v>
      </c>
      <c r="O266" s="18">
        <v>53.674401577088553</v>
      </c>
      <c r="P266" s="18">
        <v>58.073999999999998</v>
      </c>
      <c r="Q266" s="18">
        <v>53.526146639665249</v>
      </c>
      <c r="R266" s="18">
        <v>3.986603888978518</v>
      </c>
      <c r="S266" s="20">
        <v>114468.20891714188</v>
      </c>
      <c r="T266" s="19">
        <v>99234.409805685136</v>
      </c>
      <c r="U266" s="19">
        <v>-0.58888888888888857</v>
      </c>
      <c r="V266" s="19">
        <v>-1.0277869081167441E-2</v>
      </c>
      <c r="W266" s="19">
        <v>-0.59687696901971798</v>
      </c>
      <c r="X266" s="19">
        <v>-4.1876969019718047E-2</v>
      </c>
      <c r="Y266" s="19">
        <v>2634.9301230309807</v>
      </c>
      <c r="Z266" s="19">
        <v>2</v>
      </c>
      <c r="AA266" s="20"/>
    </row>
    <row r="267" spans="1:27" x14ac:dyDescent="0.2">
      <c r="A267" s="22"/>
      <c r="B267" s="22">
        <v>28</v>
      </c>
      <c r="C267" s="13">
        <v>263</v>
      </c>
      <c r="D267" s="13">
        <v>18</v>
      </c>
      <c r="E267" s="13">
        <v>48</v>
      </c>
      <c r="F267" s="13">
        <v>90</v>
      </c>
      <c r="G267" s="13">
        <v>31</v>
      </c>
      <c r="H267" s="13">
        <v>2</v>
      </c>
      <c r="I267" s="18">
        <v>263.31333333333333</v>
      </c>
      <c r="J267" s="18">
        <v>90.517222222222216</v>
      </c>
      <c r="K267" s="18">
        <v>4</v>
      </c>
      <c r="L267" s="18">
        <v>16</v>
      </c>
      <c r="M267" s="18">
        <v>4.1900000000000004</v>
      </c>
      <c r="N267" s="18">
        <v>4.2678305555555553</v>
      </c>
      <c r="O267" s="18">
        <v>58.070932607319591</v>
      </c>
      <c r="P267" s="18">
        <v>54.36</v>
      </c>
      <c r="Q267" s="18">
        <v>57.909906214639186</v>
      </c>
      <c r="R267" s="18">
        <v>4.3215710216942131</v>
      </c>
      <c r="S267" s="20">
        <v>114472.59267650734</v>
      </c>
      <c r="T267" s="19">
        <v>99234.744775625411</v>
      </c>
      <c r="U267" s="19">
        <v>-0.51722222222221603</v>
      </c>
      <c r="V267" s="19">
        <v>-9.027108136573779E-3</v>
      </c>
      <c r="W267" s="19">
        <v>-0.49071359830415062</v>
      </c>
      <c r="X267" s="19">
        <v>0.56428640169584932</v>
      </c>
      <c r="Y267" s="19">
        <v>2635.5362864016961</v>
      </c>
      <c r="Z267" s="19">
        <v>2.5</v>
      </c>
      <c r="AA267" s="20"/>
    </row>
    <row r="268" spans="1:27" x14ac:dyDescent="0.2">
      <c r="A268" s="22"/>
      <c r="B268" s="22">
        <v>29</v>
      </c>
      <c r="C268" s="13">
        <v>260</v>
      </c>
      <c r="D268" s="13">
        <v>30</v>
      </c>
      <c r="E268" s="13">
        <v>39</v>
      </c>
      <c r="F268" s="13">
        <v>90</v>
      </c>
      <c r="G268" s="13">
        <v>30</v>
      </c>
      <c r="H268" s="13">
        <v>53.99</v>
      </c>
      <c r="I268" s="18">
        <v>260.51083333333332</v>
      </c>
      <c r="J268" s="18">
        <v>90.51499722222222</v>
      </c>
      <c r="K268" s="18">
        <v>1</v>
      </c>
      <c r="L268" s="18">
        <v>27</v>
      </c>
      <c r="M268" s="18">
        <v>55.19</v>
      </c>
      <c r="N268" s="18">
        <v>1.4653305555555556</v>
      </c>
      <c r="O268" s="18">
        <v>54.357785092518618</v>
      </c>
      <c r="P268" s="18">
        <v>52.527000000000001</v>
      </c>
      <c r="Q268" s="18">
        <v>54.340009092931076</v>
      </c>
      <c r="R268" s="18">
        <v>1.3900402672611447</v>
      </c>
      <c r="S268" s="20">
        <v>114469.02277952776</v>
      </c>
      <c r="T268" s="19">
        <v>99231.8132446979</v>
      </c>
      <c r="U268" s="19">
        <v>-0.51499722222222033</v>
      </c>
      <c r="V268" s="19">
        <v>-8.9882761362007676E-3</v>
      </c>
      <c r="W268" s="19">
        <v>-0.47212718060621772</v>
      </c>
      <c r="X268" s="19">
        <v>0.58287281939378244</v>
      </c>
      <c r="Y268" s="19">
        <v>2635.5548728193939</v>
      </c>
      <c r="Z268" s="19">
        <v>2.5</v>
      </c>
      <c r="AA268" s="20"/>
    </row>
    <row r="269" spans="1:27" x14ac:dyDescent="0.2">
      <c r="A269" s="22"/>
      <c r="B269" s="22">
        <v>30</v>
      </c>
      <c r="C269" s="13">
        <v>263</v>
      </c>
      <c r="D269" s="13">
        <v>31</v>
      </c>
      <c r="E269" s="13">
        <v>29</v>
      </c>
      <c r="F269" s="13">
        <v>90</v>
      </c>
      <c r="G269" s="13">
        <v>17</v>
      </c>
      <c r="H269" s="13">
        <v>36.99</v>
      </c>
      <c r="I269" s="18">
        <v>263.52472222222218</v>
      </c>
      <c r="J269" s="18">
        <v>90.293608333333324</v>
      </c>
      <c r="K269" s="18">
        <v>4</v>
      </c>
      <c r="L269" s="18">
        <v>28</v>
      </c>
      <c r="M269" s="18">
        <v>45.2</v>
      </c>
      <c r="N269" s="18">
        <v>4.479222222222222</v>
      </c>
      <c r="O269" s="18">
        <v>52.524878129518811</v>
      </c>
      <c r="P269" s="18">
        <v>40.390999999999998</v>
      </c>
      <c r="Q269" s="18">
        <v>52.364452478217636</v>
      </c>
      <c r="R269" s="18">
        <v>4.1020652331831737</v>
      </c>
      <c r="S269" s="20">
        <v>114467.04722298043</v>
      </c>
      <c r="T269" s="19">
        <v>99234.525267029341</v>
      </c>
      <c r="U269" s="19">
        <v>-0.29360833333332437</v>
      </c>
      <c r="V269" s="19">
        <v>-5.1244097002245527E-3</v>
      </c>
      <c r="W269" s="19">
        <v>-0.20698003220176989</v>
      </c>
      <c r="X269" s="19">
        <v>0.84801996779823008</v>
      </c>
      <c r="Y269" s="19">
        <v>2635.8200199677985</v>
      </c>
      <c r="Z269" s="19">
        <v>2.5</v>
      </c>
      <c r="AA269" s="20"/>
    </row>
    <row r="270" spans="1:27" x14ac:dyDescent="0.2">
      <c r="A270" s="22"/>
      <c r="B270" s="22">
        <v>31</v>
      </c>
      <c r="C270" s="13">
        <v>260</v>
      </c>
      <c r="D270" s="13">
        <v>7</v>
      </c>
      <c r="E270" s="13">
        <v>49</v>
      </c>
      <c r="F270" s="13">
        <v>89</v>
      </c>
      <c r="G270" s="13">
        <v>59</v>
      </c>
      <c r="H270" s="13">
        <v>37.99</v>
      </c>
      <c r="I270" s="18">
        <v>260.13027777777779</v>
      </c>
      <c r="J270" s="18">
        <v>89.993886111111109</v>
      </c>
      <c r="K270" s="18">
        <v>1</v>
      </c>
      <c r="L270" s="18">
        <v>5</v>
      </c>
      <c r="M270" s="18">
        <v>5.2</v>
      </c>
      <c r="N270" s="18">
        <v>1.0847777777777778</v>
      </c>
      <c r="O270" s="18">
        <v>40.390469661241319</v>
      </c>
      <c r="P270" s="18">
        <v>40.009</v>
      </c>
      <c r="Q270" s="18">
        <v>40.383230767038128</v>
      </c>
      <c r="R270" s="18">
        <v>0.76466481009687626</v>
      </c>
      <c r="S270" s="20">
        <v>114455.06600126925</v>
      </c>
      <c r="T270" s="19">
        <v>99231.187866606255</v>
      </c>
      <c r="U270" s="19">
        <v>6.1138888888905285E-3</v>
      </c>
      <c r="V270" s="19">
        <v>1.0670749100973356E-4</v>
      </c>
      <c r="W270" s="19">
        <v>4.2692600078084297E-3</v>
      </c>
      <c r="X270" s="19">
        <v>1.0592692600078084</v>
      </c>
      <c r="Y270" s="19">
        <v>2636.0312692600082</v>
      </c>
      <c r="Z270" s="19">
        <v>2.5</v>
      </c>
      <c r="AA270" s="20"/>
    </row>
    <row r="271" spans="1:27" x14ac:dyDescent="0.2">
      <c r="A271" s="22"/>
      <c r="B271" s="22">
        <v>32</v>
      </c>
      <c r="C271" s="13">
        <v>255</v>
      </c>
      <c r="D271" s="13">
        <v>19</v>
      </c>
      <c r="E271" s="13">
        <v>39</v>
      </c>
      <c r="F271" s="13">
        <v>88</v>
      </c>
      <c r="G271" s="13">
        <v>36</v>
      </c>
      <c r="H271" s="13">
        <v>14</v>
      </c>
      <c r="I271" s="18">
        <v>255.32749999999999</v>
      </c>
      <c r="J271" s="18">
        <v>88.603888888888889</v>
      </c>
      <c r="K271" s="18">
        <v>356</v>
      </c>
      <c r="L271" s="18">
        <v>16</v>
      </c>
      <c r="M271" s="18">
        <v>55.19</v>
      </c>
      <c r="N271" s="18">
        <v>356.28199722222223</v>
      </c>
      <c r="O271" s="18">
        <v>40.008999772425916</v>
      </c>
      <c r="P271" s="18">
        <v>32.264000000000003</v>
      </c>
      <c r="Q271" s="18">
        <v>39.924792528976383</v>
      </c>
      <c r="R271" s="18">
        <v>-2.5944179131683023</v>
      </c>
      <c r="S271" s="20">
        <v>114454.60756315697</v>
      </c>
      <c r="T271" s="19">
        <v>99227.828785818609</v>
      </c>
      <c r="U271" s="19">
        <v>1.3961111111111109</v>
      </c>
      <c r="V271" s="19">
        <v>2.4364324442129319E-2</v>
      </c>
      <c r="W271" s="19">
        <v>0.7860905638008604</v>
      </c>
      <c r="X271" s="19">
        <v>1.8410905638008603</v>
      </c>
      <c r="Y271" s="19">
        <v>2636.8130905638009</v>
      </c>
      <c r="Z271" s="19">
        <v>2.5</v>
      </c>
      <c r="AA271" s="20"/>
    </row>
    <row r="272" spans="1:27" x14ac:dyDescent="0.2">
      <c r="A272" s="22"/>
      <c r="B272" s="22">
        <v>33</v>
      </c>
      <c r="C272" s="13">
        <v>264</v>
      </c>
      <c r="D272" s="13">
        <v>57</v>
      </c>
      <c r="E272" s="13">
        <v>54</v>
      </c>
      <c r="F272" s="13">
        <v>89</v>
      </c>
      <c r="G272" s="13">
        <v>38</v>
      </c>
      <c r="H272" s="13">
        <v>38.99</v>
      </c>
      <c r="I272" s="18">
        <v>264.96499999999997</v>
      </c>
      <c r="J272" s="18">
        <v>89.644163888888897</v>
      </c>
      <c r="K272" s="18">
        <v>5</v>
      </c>
      <c r="L272" s="18">
        <v>55</v>
      </c>
      <c r="M272" s="18">
        <v>10.19</v>
      </c>
      <c r="N272" s="18">
        <v>5.9194972222222226</v>
      </c>
      <c r="O272" s="18">
        <v>32.254422295640381</v>
      </c>
      <c r="P272" s="18">
        <v>27.963999999999999</v>
      </c>
      <c r="Q272" s="18">
        <v>32.082434625761437</v>
      </c>
      <c r="R272" s="18">
        <v>3.3264314376290329</v>
      </c>
      <c r="S272" s="20">
        <v>114446.76520496671</v>
      </c>
      <c r="T272" s="19">
        <v>99233.749634789187</v>
      </c>
      <c r="U272" s="19">
        <v>0.35583611111110258</v>
      </c>
      <c r="V272" s="19">
        <v>6.2104718127464721E-3</v>
      </c>
      <c r="W272" s="19">
        <v>0.17366963377164232</v>
      </c>
      <c r="X272" s="19">
        <v>1.2286696337716421</v>
      </c>
      <c r="Y272" s="19">
        <v>2636.2006696337717</v>
      </c>
      <c r="Z272" s="19">
        <v>2.5</v>
      </c>
      <c r="AA272" s="20"/>
    </row>
    <row r="273" spans="1:27" x14ac:dyDescent="0.2">
      <c r="A273" s="22"/>
      <c r="B273" s="22">
        <v>34</v>
      </c>
      <c r="C273" s="13">
        <v>253</v>
      </c>
      <c r="D273" s="13">
        <v>48</v>
      </c>
      <c r="E273" s="13">
        <v>45</v>
      </c>
      <c r="F273" s="13">
        <v>89</v>
      </c>
      <c r="G273" s="13">
        <v>22</v>
      </c>
      <c r="H273" s="13">
        <v>27</v>
      </c>
      <c r="I273" s="18">
        <v>253.8125</v>
      </c>
      <c r="J273" s="18">
        <v>89.374166666666653</v>
      </c>
      <c r="K273" s="18">
        <v>354</v>
      </c>
      <c r="L273" s="18">
        <v>46</v>
      </c>
      <c r="M273" s="18">
        <v>1.19</v>
      </c>
      <c r="N273" s="18">
        <v>354.76699722222224</v>
      </c>
      <c r="O273" s="18">
        <v>27.96346071803692</v>
      </c>
      <c r="P273" s="18">
        <v>25.574000000000002</v>
      </c>
      <c r="Q273" s="18">
        <v>27.84690980783369</v>
      </c>
      <c r="R273" s="18">
        <v>-2.5504410370698416</v>
      </c>
      <c r="S273" s="20">
        <v>114442.5296804337</v>
      </c>
      <c r="T273" s="19">
        <v>99227.872762109153</v>
      </c>
      <c r="U273" s="19">
        <v>0.62583333333334679</v>
      </c>
      <c r="V273" s="19">
        <v>1.0922635038141936E-2</v>
      </c>
      <c r="W273" s="19">
        <v>0.27933546846544188</v>
      </c>
      <c r="X273" s="19">
        <v>1.334335468465442</v>
      </c>
      <c r="Y273" s="19">
        <v>2636.3063354684655</v>
      </c>
      <c r="Z273" s="19">
        <v>2.5</v>
      </c>
      <c r="AA273" s="20"/>
    </row>
    <row r="274" spans="1:27" x14ac:dyDescent="0.2">
      <c r="A274" s="22"/>
      <c r="B274" s="22">
        <v>35</v>
      </c>
      <c r="C274" s="13">
        <v>264</v>
      </c>
      <c r="D274" s="13">
        <v>8</v>
      </c>
      <c r="E274" s="13">
        <v>6</v>
      </c>
      <c r="F274" s="13">
        <v>89</v>
      </c>
      <c r="G274" s="13">
        <v>18</v>
      </c>
      <c r="H274" s="13">
        <v>7.99</v>
      </c>
      <c r="I274" s="18">
        <v>264.13499999999999</v>
      </c>
      <c r="J274" s="18">
        <v>89.302219444444447</v>
      </c>
      <c r="K274" s="18">
        <v>5</v>
      </c>
      <c r="L274" s="18">
        <v>5</v>
      </c>
      <c r="M274" s="18">
        <v>22.19</v>
      </c>
      <c r="N274" s="18">
        <v>5.0894972222222226</v>
      </c>
      <c r="O274" s="18">
        <v>25.57247441480893</v>
      </c>
      <c r="P274" s="18">
        <v>20.367999999999999</v>
      </c>
      <c r="Q274" s="18">
        <v>25.471650937878803</v>
      </c>
      <c r="R274" s="18">
        <v>2.2685780116441294</v>
      </c>
      <c r="S274" s="20">
        <v>114440.15442133011</v>
      </c>
      <c r="T274" s="19">
        <v>99232.691781042711</v>
      </c>
      <c r="U274" s="19">
        <v>0.69778055555555341</v>
      </c>
      <c r="V274" s="19">
        <v>1.2178267103896797E-2</v>
      </c>
      <c r="W274" s="19">
        <v>0.24804694437216995</v>
      </c>
      <c r="X274" s="19">
        <v>1.3030469443721697</v>
      </c>
      <c r="Y274" s="19">
        <v>2636.2750469443722</v>
      </c>
      <c r="Z274" s="19">
        <v>2.5</v>
      </c>
      <c r="AA274" s="20"/>
    </row>
    <row r="275" spans="1:27" x14ac:dyDescent="0.2">
      <c r="A275" s="22"/>
      <c r="B275" s="22">
        <v>36</v>
      </c>
      <c r="C275" s="13">
        <v>251</v>
      </c>
      <c r="D275" s="13">
        <v>9</v>
      </c>
      <c r="E275" s="13">
        <v>33</v>
      </c>
      <c r="F275" s="13">
        <v>89</v>
      </c>
      <c r="G275" s="13">
        <v>29</v>
      </c>
      <c r="H275" s="13">
        <v>9</v>
      </c>
      <c r="I275" s="18">
        <v>251.15916666666666</v>
      </c>
      <c r="J275" s="18">
        <v>89.485833333333332</v>
      </c>
      <c r="K275" s="18">
        <v>352</v>
      </c>
      <c r="L275" s="18">
        <v>6</v>
      </c>
      <c r="M275" s="18">
        <v>49.19</v>
      </c>
      <c r="N275" s="18">
        <v>352.11366388888888</v>
      </c>
      <c r="O275" s="18">
        <v>20.36648956504845</v>
      </c>
      <c r="P275" s="18">
        <v>18.38</v>
      </c>
      <c r="Q275" s="18">
        <v>20.173867641265637</v>
      </c>
      <c r="R275" s="18">
        <v>-2.794451931224184</v>
      </c>
      <c r="S275" s="20">
        <v>114434.85663827896</v>
      </c>
      <c r="T275" s="19">
        <v>99227.628750842996</v>
      </c>
      <c r="U275" s="19">
        <v>0.51416666666666799</v>
      </c>
      <c r="V275" s="19">
        <v>8.9737807917602119E-3</v>
      </c>
      <c r="W275" s="19">
        <v>0.16493809095255269</v>
      </c>
      <c r="X275" s="19">
        <v>1.2199380909525528</v>
      </c>
      <c r="Y275" s="19">
        <v>2636.1919380909526</v>
      </c>
      <c r="Z275" s="19">
        <v>2.5</v>
      </c>
      <c r="AA275" s="20"/>
    </row>
    <row r="276" spans="1:27" x14ac:dyDescent="0.2">
      <c r="A276" s="22"/>
      <c r="B276" s="22">
        <v>37</v>
      </c>
      <c r="C276" s="13">
        <v>246</v>
      </c>
      <c r="D276" s="13">
        <v>59</v>
      </c>
      <c r="E276" s="13">
        <v>54</v>
      </c>
      <c r="F276" s="13">
        <v>91</v>
      </c>
      <c r="G276" s="13">
        <v>39</v>
      </c>
      <c r="H276" s="13">
        <v>30.99</v>
      </c>
      <c r="I276" s="18">
        <v>246.99833333333331</v>
      </c>
      <c r="J276" s="18">
        <v>91.658608333333333</v>
      </c>
      <c r="K276" s="18">
        <v>347</v>
      </c>
      <c r="L276" s="18">
        <v>57</v>
      </c>
      <c r="M276" s="18">
        <v>10.19</v>
      </c>
      <c r="N276" s="18">
        <v>347.95283055555558</v>
      </c>
      <c r="O276" s="18">
        <v>18.379259925964181</v>
      </c>
      <c r="P276" s="18">
        <v>10.714</v>
      </c>
      <c r="Q276" s="18">
        <v>17.974477006883706</v>
      </c>
      <c r="R276" s="18">
        <v>-3.8360620113811854</v>
      </c>
      <c r="S276" s="20">
        <v>114432.65724769508</v>
      </c>
      <c r="T276" s="19">
        <v>99226.587140656207</v>
      </c>
      <c r="U276" s="19">
        <v>-1.6586083333333335</v>
      </c>
      <c r="V276" s="19">
        <v>-2.8944133506647166E-2</v>
      </c>
      <c r="W276" s="19">
        <v>-0.31010744639021776</v>
      </c>
      <c r="X276" s="19">
        <v>-0.10510744639021796</v>
      </c>
      <c r="Y276" s="19">
        <v>2634.8668925536099</v>
      </c>
      <c r="Z276" s="19">
        <v>1.65</v>
      </c>
      <c r="AA276" s="20"/>
    </row>
    <row r="277" spans="1:27" x14ac:dyDescent="0.2">
      <c r="A277" s="22"/>
      <c r="B277" s="22">
        <v>38</v>
      </c>
      <c r="C277" s="13">
        <v>233</v>
      </c>
      <c r="D277" s="13">
        <v>50</v>
      </c>
      <c r="E277" s="13">
        <v>35</v>
      </c>
      <c r="F277" s="13">
        <v>92</v>
      </c>
      <c r="G277" s="13">
        <v>41</v>
      </c>
      <c r="H277" s="13">
        <v>56.99</v>
      </c>
      <c r="I277" s="18">
        <v>233.84305555555557</v>
      </c>
      <c r="J277" s="18">
        <v>92.69916388888889</v>
      </c>
      <c r="K277" s="18">
        <v>334</v>
      </c>
      <c r="L277" s="18">
        <v>47</v>
      </c>
      <c r="M277" s="18">
        <v>51.2</v>
      </c>
      <c r="N277" s="18">
        <v>334.79755555555556</v>
      </c>
      <c r="O277" s="18">
        <v>10.709511148958677</v>
      </c>
      <c r="P277" s="18">
        <v>12.214</v>
      </c>
      <c r="Q277" s="18">
        <v>9.6900608561866726</v>
      </c>
      <c r="R277" s="18">
        <v>-4.5603014870805438</v>
      </c>
      <c r="S277" s="20">
        <v>114424.3728313584</v>
      </c>
      <c r="T277" s="19">
        <v>99225.862900309075</v>
      </c>
      <c r="U277" s="19">
        <v>-2.69916388888889</v>
      </c>
      <c r="V277" s="19">
        <v>-4.7091874012760646E-2</v>
      </c>
      <c r="W277" s="19">
        <v>-0.57518014919185856</v>
      </c>
      <c r="X277" s="19">
        <v>-0.3701801491918586</v>
      </c>
      <c r="Y277" s="19">
        <v>2634.6018198508082</v>
      </c>
      <c r="Z277" s="19">
        <v>1.65</v>
      </c>
      <c r="AA277" s="20"/>
    </row>
    <row r="278" spans="1:27" x14ac:dyDescent="0.2">
      <c r="A278" s="22"/>
      <c r="B278" s="22">
        <v>39</v>
      </c>
      <c r="C278" s="13">
        <v>222</v>
      </c>
      <c r="D278" s="13">
        <v>6</v>
      </c>
      <c r="E278" s="13">
        <v>48</v>
      </c>
      <c r="F278" s="13">
        <v>91</v>
      </c>
      <c r="G278" s="13">
        <v>12</v>
      </c>
      <c r="H278" s="13">
        <v>14</v>
      </c>
      <c r="I278" s="18">
        <v>222.11333333333332</v>
      </c>
      <c r="J278" s="18">
        <v>91.203888888888898</v>
      </c>
      <c r="K278" s="18">
        <v>323</v>
      </c>
      <c r="L278" s="18">
        <v>4</v>
      </c>
      <c r="M278" s="18">
        <v>4.2</v>
      </c>
      <c r="N278" s="18">
        <v>323.06783333333334</v>
      </c>
      <c r="O278" s="18">
        <v>12.200449299740708</v>
      </c>
      <c r="P278" s="18">
        <v>6.9939999999999998</v>
      </c>
      <c r="Q278" s="18">
        <v>9.7523980123719038</v>
      </c>
      <c r="R278" s="18">
        <v>-7.3308728077786256</v>
      </c>
      <c r="S278" s="20">
        <v>114424.43516851458</v>
      </c>
      <c r="T278" s="19">
        <v>99223.092328988379</v>
      </c>
      <c r="U278" s="19">
        <v>-1.2038888888888977</v>
      </c>
      <c r="V278" s="19">
        <v>-2.1010278864549592E-2</v>
      </c>
      <c r="W278" s="19">
        <v>-0.14694589037865985</v>
      </c>
      <c r="X278" s="19">
        <v>5.8054109621340055E-2</v>
      </c>
      <c r="Y278" s="19">
        <v>2635.0300541096217</v>
      </c>
      <c r="Z278" s="19">
        <v>1.65</v>
      </c>
      <c r="AA278" s="20"/>
    </row>
    <row r="279" spans="1:27" x14ac:dyDescent="0.2">
      <c r="A279" s="22"/>
      <c r="B279" s="22">
        <v>40</v>
      </c>
      <c r="C279" s="13">
        <v>157</v>
      </c>
      <c r="D279" s="13">
        <v>23</v>
      </c>
      <c r="E279" s="13">
        <v>49</v>
      </c>
      <c r="F279" s="13">
        <v>88</v>
      </c>
      <c r="G279" s="13">
        <v>48</v>
      </c>
      <c r="H279" s="13">
        <v>3</v>
      </c>
      <c r="I279" s="18">
        <v>157.39694444444444</v>
      </c>
      <c r="J279" s="18">
        <v>88.80083333333333</v>
      </c>
      <c r="K279" s="18">
        <v>258</v>
      </c>
      <c r="L279" s="18">
        <v>21</v>
      </c>
      <c r="M279" s="18">
        <v>5.19</v>
      </c>
      <c r="N279" s="18">
        <v>258.35144166666669</v>
      </c>
      <c r="O279" s="18">
        <v>6.9924561425368141</v>
      </c>
      <c r="P279" s="18">
        <v>7.0549999999999997</v>
      </c>
      <c r="Q279" s="18">
        <v>-1.4118331256872734</v>
      </c>
      <c r="R279" s="18">
        <v>-6.8484428982443104</v>
      </c>
      <c r="S279" s="20">
        <v>114413.27093770856</v>
      </c>
      <c r="T279" s="19">
        <v>99223.574758829476</v>
      </c>
      <c r="U279" s="19">
        <v>1.1991666666666703</v>
      </c>
      <c r="V279" s="19">
        <v>2.0927878660538728E-2</v>
      </c>
      <c r="W279" s="19">
        <v>0.14764618395010073</v>
      </c>
      <c r="X279" s="19">
        <v>0.3526461839501005</v>
      </c>
      <c r="Y279" s="19">
        <v>2635.3246461839503</v>
      </c>
      <c r="Z279" s="19">
        <v>1.65</v>
      </c>
      <c r="AA279" s="20"/>
    </row>
    <row r="280" spans="1:27" x14ac:dyDescent="0.2">
      <c r="A280" s="22"/>
      <c r="B280" s="22">
        <v>41</v>
      </c>
      <c r="C280" s="13">
        <v>107</v>
      </c>
      <c r="D280" s="13">
        <v>16</v>
      </c>
      <c r="E280" s="13">
        <v>8</v>
      </c>
      <c r="F280" s="13">
        <v>87</v>
      </c>
      <c r="G280" s="13">
        <v>21</v>
      </c>
      <c r="H280" s="13">
        <v>3</v>
      </c>
      <c r="I280" s="18">
        <v>107.26888888888888</v>
      </c>
      <c r="J280" s="18">
        <v>87.350833333333327</v>
      </c>
      <c r="K280" s="18">
        <v>208</v>
      </c>
      <c r="L280" s="18">
        <v>13</v>
      </c>
      <c r="M280" s="18">
        <v>24.2</v>
      </c>
      <c r="N280" s="18">
        <v>208.22338888888888</v>
      </c>
      <c r="O280" s="18">
        <v>7.0534548700877764</v>
      </c>
      <c r="P280" s="18">
        <v>9.4329999999999998</v>
      </c>
      <c r="Q280" s="18">
        <v>-6.2148729866271548</v>
      </c>
      <c r="R280" s="18">
        <v>-3.3356527643711709</v>
      </c>
      <c r="S280" s="20">
        <v>114408.46789751558</v>
      </c>
      <c r="T280" s="19">
        <v>99227.087549031785</v>
      </c>
      <c r="U280" s="19">
        <v>2.6491666666666731</v>
      </c>
      <c r="V280" s="19">
        <v>4.6220208162759714E-2</v>
      </c>
      <c r="W280" s="19">
        <v>0.43599522359931236</v>
      </c>
      <c r="X280" s="19">
        <v>0.64099522359931238</v>
      </c>
      <c r="Y280" s="19">
        <v>2635.6129952235997</v>
      </c>
      <c r="Z280" s="19">
        <v>1.65</v>
      </c>
      <c r="AA280" s="20"/>
    </row>
    <row r="281" spans="1:27" x14ac:dyDescent="0.2">
      <c r="A281" s="22"/>
      <c r="B281" s="22">
        <v>42</v>
      </c>
      <c r="C281" s="13">
        <v>116</v>
      </c>
      <c r="D281" s="13">
        <v>47</v>
      </c>
      <c r="E281" s="13">
        <v>36</v>
      </c>
      <c r="F281" s="13">
        <v>88</v>
      </c>
      <c r="G281" s="13">
        <v>2</v>
      </c>
      <c r="H281" s="13">
        <v>45.99</v>
      </c>
      <c r="I281" s="18">
        <v>116.79333333333334</v>
      </c>
      <c r="J281" s="18">
        <v>88.046108333333336</v>
      </c>
      <c r="K281" s="18">
        <v>217</v>
      </c>
      <c r="L281" s="18">
        <v>44</v>
      </c>
      <c r="M281" s="18">
        <v>52.2</v>
      </c>
      <c r="N281" s="18">
        <v>217.74783333333335</v>
      </c>
      <c r="O281" s="18">
        <v>9.4229187179450182</v>
      </c>
      <c r="P281" s="18">
        <v>15.329000000000001</v>
      </c>
      <c r="Q281" s="18">
        <v>-7.450821731840092</v>
      </c>
      <c r="R281" s="18">
        <v>-5.7685919153063683</v>
      </c>
      <c r="S281" s="20">
        <v>114407.23194877038</v>
      </c>
      <c r="T281" s="19">
        <v>99224.654609880861</v>
      </c>
      <c r="U281" s="19">
        <v>1.9538916666666637</v>
      </c>
      <c r="V281" s="19">
        <v>3.4095233486624923E-2</v>
      </c>
      <c r="W281" s="19">
        <v>0.52264583411647347</v>
      </c>
      <c r="X281" s="19">
        <v>0.72764583411647332</v>
      </c>
      <c r="Y281" s="19">
        <v>2635.6996458341168</v>
      </c>
      <c r="Z281" s="19">
        <v>1.65</v>
      </c>
      <c r="AA281" s="20"/>
    </row>
    <row r="282" spans="1:27" x14ac:dyDescent="0.2">
      <c r="A282" s="22"/>
      <c r="B282" s="22">
        <v>43</v>
      </c>
      <c r="C282" s="13">
        <v>119</v>
      </c>
      <c r="D282" s="13">
        <v>5</v>
      </c>
      <c r="E282" s="13">
        <v>17</v>
      </c>
      <c r="F282" s="13">
        <v>88</v>
      </c>
      <c r="G282" s="13">
        <v>0</v>
      </c>
      <c r="H282" s="13">
        <v>49</v>
      </c>
      <c r="I282" s="18">
        <v>119.08805555555556</v>
      </c>
      <c r="J282" s="18">
        <v>88.013611111111118</v>
      </c>
      <c r="K282" s="18">
        <v>220</v>
      </c>
      <c r="L282" s="18">
        <v>2</v>
      </c>
      <c r="M282" s="18">
        <v>33.200000000000003</v>
      </c>
      <c r="N282" s="18">
        <v>220.04255555555557</v>
      </c>
      <c r="O282" s="18">
        <v>15.320087568563661</v>
      </c>
      <c r="P282" s="18">
        <v>15.831</v>
      </c>
      <c r="Q282" s="18">
        <v>-11.728550588622326</v>
      </c>
      <c r="R282" s="18">
        <v>-9.8562763860692204</v>
      </c>
      <c r="S282" s="20">
        <v>114402.95421991359</v>
      </c>
      <c r="T282" s="19">
        <v>99220.566925410094</v>
      </c>
      <c r="U282" s="19">
        <v>1.9863888888888823</v>
      </c>
      <c r="V282" s="19">
        <v>3.4662081730572433E-2</v>
      </c>
      <c r="W282" s="19">
        <v>0.54873541587669217</v>
      </c>
      <c r="X282" s="19">
        <v>0.75373541587669224</v>
      </c>
      <c r="Y282" s="19">
        <v>2635.7257354158769</v>
      </c>
      <c r="Z282" s="19">
        <v>1.65</v>
      </c>
      <c r="AA282" s="20"/>
    </row>
    <row r="283" spans="1:27" x14ac:dyDescent="0.2">
      <c r="A283" s="22"/>
      <c r="B283" s="22">
        <v>44</v>
      </c>
      <c r="C283" s="13">
        <v>102</v>
      </c>
      <c r="D283" s="13">
        <v>34</v>
      </c>
      <c r="E283" s="13">
        <v>52</v>
      </c>
      <c r="F283" s="13">
        <v>86</v>
      </c>
      <c r="G283" s="13">
        <v>39</v>
      </c>
      <c r="H283" s="13">
        <v>14.99</v>
      </c>
      <c r="I283" s="18">
        <v>102.58111111111111</v>
      </c>
      <c r="J283" s="18">
        <v>86.654163888888888</v>
      </c>
      <c r="K283" s="18">
        <v>203</v>
      </c>
      <c r="L283" s="18">
        <v>32</v>
      </c>
      <c r="M283" s="18">
        <v>8.19</v>
      </c>
      <c r="N283" s="18">
        <v>203.53560833333333</v>
      </c>
      <c r="O283" s="18">
        <v>15.821486985848157</v>
      </c>
      <c r="P283" s="18">
        <v>12.128</v>
      </c>
      <c r="Q283" s="18">
        <v>-14.505330418562261</v>
      </c>
      <c r="R283" s="18">
        <v>-6.3178192354399467</v>
      </c>
      <c r="S283" s="20">
        <v>114400.17744038995</v>
      </c>
      <c r="T283" s="19">
        <v>99224.105381857487</v>
      </c>
      <c r="U283" s="19">
        <v>3.3458361111111117</v>
      </c>
      <c r="V283" s="19">
        <v>5.8362672977624777E-2</v>
      </c>
      <c r="W283" s="19">
        <v>0.70782249787263329</v>
      </c>
      <c r="X283" s="19">
        <v>0.91282249787263336</v>
      </c>
      <c r="Y283" s="19">
        <v>2635.8848224978728</v>
      </c>
      <c r="Z283" s="19">
        <v>1.65</v>
      </c>
      <c r="AA283" s="20"/>
    </row>
    <row r="284" spans="1:27" x14ac:dyDescent="0.2">
      <c r="A284" s="22"/>
      <c r="B284" s="22">
        <v>45</v>
      </c>
      <c r="C284" s="13">
        <v>84</v>
      </c>
      <c r="D284" s="13">
        <v>18</v>
      </c>
      <c r="E284" s="13">
        <v>8</v>
      </c>
      <c r="F284" s="13">
        <v>82</v>
      </c>
      <c r="G284" s="13">
        <v>37</v>
      </c>
      <c r="H284" s="13">
        <v>13</v>
      </c>
      <c r="I284" s="18">
        <v>84.302222222222213</v>
      </c>
      <c r="J284" s="18">
        <v>82.620277777777773</v>
      </c>
      <c r="K284" s="18">
        <v>185</v>
      </c>
      <c r="L284" s="18">
        <v>15</v>
      </c>
      <c r="M284" s="18">
        <v>24.19</v>
      </c>
      <c r="N284" s="18">
        <v>185.25671944444446</v>
      </c>
      <c r="O284" s="18">
        <v>12.107327208862408</v>
      </c>
      <c r="P284" s="18">
        <v>11.707000000000001</v>
      </c>
      <c r="Q284" s="18">
        <v>-12.056406087908915</v>
      </c>
      <c r="R284" s="18">
        <v>-1.109253977181446</v>
      </c>
      <c r="S284" s="20">
        <v>114402.62636446809</v>
      </c>
      <c r="T284" s="19">
        <v>99229.313947234463</v>
      </c>
      <c r="U284" s="19">
        <v>7.3797222222222274</v>
      </c>
      <c r="V284" s="19">
        <v>0.12844462222365621</v>
      </c>
      <c r="W284" s="19">
        <v>1.5037011923723433</v>
      </c>
      <c r="X284" s="19">
        <v>1.7087011923723432</v>
      </c>
      <c r="Y284" s="19">
        <v>2636.6807011923725</v>
      </c>
      <c r="Z284" s="19">
        <v>1.65</v>
      </c>
      <c r="AA284" s="20"/>
    </row>
    <row r="285" spans="1:27" x14ac:dyDescent="0.2">
      <c r="A285" s="22"/>
      <c r="B285" s="22">
        <v>46</v>
      </c>
      <c r="C285" s="13">
        <v>115</v>
      </c>
      <c r="D285" s="13">
        <v>54</v>
      </c>
      <c r="E285" s="13">
        <v>4</v>
      </c>
      <c r="F285" s="13">
        <v>80</v>
      </c>
      <c r="G285" s="13">
        <v>53</v>
      </c>
      <c r="H285" s="13">
        <v>8.99</v>
      </c>
      <c r="I285" s="18">
        <v>115.90111111111112</v>
      </c>
      <c r="J285" s="18">
        <v>80.885830555555557</v>
      </c>
      <c r="K285" s="18">
        <v>216</v>
      </c>
      <c r="L285" s="18">
        <v>51</v>
      </c>
      <c r="M285" s="18">
        <v>20.190000000000001</v>
      </c>
      <c r="N285" s="18">
        <v>216.85560833333332</v>
      </c>
      <c r="O285" s="18">
        <v>11.610027205999909</v>
      </c>
      <c r="P285" s="18">
        <v>1.5509999999999999</v>
      </c>
      <c r="Q285" s="18">
        <v>-9.2897587694134796</v>
      </c>
      <c r="R285" s="18">
        <v>-6.9636997156801224</v>
      </c>
      <c r="S285" s="20">
        <v>114405.39301207042</v>
      </c>
      <c r="T285" s="19">
        <v>99223.459501630103</v>
      </c>
      <c r="U285" s="19">
        <v>9.1141694444444425</v>
      </c>
      <c r="V285" s="19">
        <v>0.15840225326521096</v>
      </c>
      <c r="W285" s="19">
        <v>0.24568189481434219</v>
      </c>
      <c r="X285" s="19">
        <v>0.45068189481434207</v>
      </c>
      <c r="Y285" s="19">
        <v>2635.4226818948146</v>
      </c>
      <c r="Z285" s="19">
        <v>1.65</v>
      </c>
      <c r="AA285" s="20"/>
    </row>
    <row r="286" spans="1:27" x14ac:dyDescent="0.2">
      <c r="A286" s="22"/>
      <c r="B286" s="22">
        <v>47</v>
      </c>
      <c r="C286" s="13">
        <v>264</v>
      </c>
      <c r="D286" s="13">
        <v>17</v>
      </c>
      <c r="E286" s="13">
        <v>48</v>
      </c>
      <c r="F286" s="13">
        <v>89</v>
      </c>
      <c r="G286" s="13">
        <v>29</v>
      </c>
      <c r="H286" s="13">
        <v>48</v>
      </c>
      <c r="I286" s="18">
        <v>264.29666666666668</v>
      </c>
      <c r="J286" s="18">
        <v>89.49666666666667</v>
      </c>
      <c r="K286" s="18">
        <v>5</v>
      </c>
      <c r="L286" s="18">
        <v>15</v>
      </c>
      <c r="M286" s="18">
        <v>4.2</v>
      </c>
      <c r="N286" s="18">
        <v>5.2511666666666663</v>
      </c>
      <c r="O286" s="18">
        <v>1.5314181150299397</v>
      </c>
      <c r="P286" s="18">
        <v>26.629000000000001</v>
      </c>
      <c r="Q286" s="18">
        <v>1.5249908515125152</v>
      </c>
      <c r="R286" s="18">
        <v>0.14015828853474194</v>
      </c>
      <c r="S286" s="20">
        <v>114416.20776135373</v>
      </c>
      <c r="T286" s="19">
        <v>99230.563360084692</v>
      </c>
      <c r="U286" s="19">
        <v>0.5033333333333303</v>
      </c>
      <c r="V286" s="19">
        <v>8.7847109100797956E-3</v>
      </c>
      <c r="W286" s="19">
        <v>0.23392806682451489</v>
      </c>
      <c r="X286" s="19">
        <v>1.2889280668245149</v>
      </c>
      <c r="Y286" s="19">
        <v>2636.2609280668248</v>
      </c>
      <c r="Z286" s="19">
        <v>2.5</v>
      </c>
      <c r="AA286" s="20"/>
    </row>
  </sheetData>
  <mergeCells count="24">
    <mergeCell ref="A2:AC2"/>
    <mergeCell ref="A1:AC1"/>
    <mergeCell ref="U6:W6"/>
    <mergeCell ref="D33:E33"/>
    <mergeCell ref="D27:I27"/>
    <mergeCell ref="D28:I28"/>
    <mergeCell ref="D29:I29"/>
    <mergeCell ref="D30:I30"/>
    <mergeCell ref="D31:E31"/>
    <mergeCell ref="D32:E32"/>
    <mergeCell ref="U8:Z8"/>
    <mergeCell ref="C9:E9"/>
    <mergeCell ref="K9:M9"/>
    <mergeCell ref="O9:Q9"/>
    <mergeCell ref="U9:W9"/>
    <mergeCell ref="AA26:AA27"/>
    <mergeCell ref="A38:S38"/>
    <mergeCell ref="AB26:AB27"/>
    <mergeCell ref="A4:F4"/>
    <mergeCell ref="A5:B5"/>
    <mergeCell ref="A6:F6"/>
    <mergeCell ref="X9:Z9"/>
    <mergeCell ref="F9:H9"/>
    <mergeCell ref="V28:W28"/>
  </mergeCells>
  <printOptions horizontalCentered="1" verticalCentered="1"/>
  <pageMargins left="0.70866141732283461" right="0.70866141732283461" top="0.74803149606299213" bottom="0.74803149606299213" header="0.31496062992125984" footer="0.31496062992125984"/>
  <pageSetup paperSize="5" scale="59" fitToHeight="0" orientation="landscape" horizontalDpi="4294967294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POLIGONAL</vt:lpstr>
      <vt:lpstr>POLIGONAL!Área_de_impresión</vt:lpstr>
      <vt:lpstr>POLIGONAL!Títulos_a_imprimir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farid aramendiz zarate</cp:lastModifiedBy>
  <cp:lastPrinted>2016-09-08T21:18:33Z</cp:lastPrinted>
  <dcterms:created xsi:type="dcterms:W3CDTF">2010-10-22T15:16:25Z</dcterms:created>
  <dcterms:modified xsi:type="dcterms:W3CDTF">2017-10-02T20:14:58Z</dcterms:modified>
</cp:coreProperties>
</file>