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404C06D6-DC4C-4FF0-BF12-2747DE4B8ABA}" xr6:coauthVersionLast="47" xr6:coauthVersionMax="47" xr10:uidLastSave="{00000000-0000-0000-0000-000000000000}"/>
  <bookViews>
    <workbookView xWindow="-120" yWindow="-120" windowWidth="29040" windowHeight="15840" xr2:uid="{A2AC4087-5321-40E6-B181-B0B6378BFD7D}"/>
  </bookViews>
  <sheets>
    <sheet name="CALCULOS GRALES" sheetId="1" r:id="rId1"/>
    <sheet name="CALCULO RENTAS DEFLACTADAS" sheetId="4" r:id="rId2"/>
    <sheet name="TABLAS TOTALES" sheetId="5" r:id="rId3"/>
    <sheet name="DATOS USADOS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5" l="1"/>
  <c r="L11" i="5"/>
  <c r="K65" i="4"/>
  <c r="J64" i="4"/>
  <c r="E64" i="4"/>
  <c r="F64" i="4" s="1"/>
  <c r="G64" i="4" s="1"/>
  <c r="K64" i="4" s="1"/>
  <c r="J63" i="4"/>
  <c r="E63" i="4"/>
  <c r="F63" i="4" s="1"/>
  <c r="G63" i="4" s="1"/>
  <c r="J62" i="4"/>
  <c r="E62" i="4"/>
  <c r="F62" i="4" s="1"/>
  <c r="G62" i="4" s="1"/>
  <c r="J61" i="4"/>
  <c r="E61" i="4"/>
  <c r="F61" i="4" s="1"/>
  <c r="G61" i="4" s="1"/>
  <c r="J60" i="4"/>
  <c r="E60" i="4"/>
  <c r="F60" i="4" s="1"/>
  <c r="G60" i="4" s="1"/>
  <c r="J59" i="4"/>
  <c r="E59" i="4"/>
  <c r="F59" i="4" s="1"/>
  <c r="G59" i="4" s="1"/>
  <c r="J58" i="4"/>
  <c r="E58" i="4"/>
  <c r="F58" i="4" s="1"/>
  <c r="G58" i="4" s="1"/>
  <c r="J57" i="4"/>
  <c r="E57" i="4"/>
  <c r="F57" i="4" s="1"/>
  <c r="G57" i="4" s="1"/>
  <c r="K57" i="4" s="1"/>
  <c r="J56" i="4"/>
  <c r="E56" i="4"/>
  <c r="F56" i="4" s="1"/>
  <c r="G56" i="4" s="1"/>
  <c r="J55" i="4"/>
  <c r="E55" i="4"/>
  <c r="F55" i="4" s="1"/>
  <c r="G55" i="4" s="1"/>
  <c r="J54" i="4"/>
  <c r="E54" i="4"/>
  <c r="F54" i="4" s="1"/>
  <c r="G54" i="4" s="1"/>
  <c r="K54" i="4" s="1"/>
  <c r="J53" i="4"/>
  <c r="E53" i="4"/>
  <c r="F53" i="4" s="1"/>
  <c r="G53" i="4" s="1"/>
  <c r="J52" i="4"/>
  <c r="E52" i="4"/>
  <c r="F52" i="4" s="1"/>
  <c r="G52" i="4" s="1"/>
  <c r="J51" i="4"/>
  <c r="E51" i="4"/>
  <c r="F51" i="4" s="1"/>
  <c r="G51" i="4" s="1"/>
  <c r="K51" i="4" s="1"/>
  <c r="J50" i="4"/>
  <c r="E50" i="4"/>
  <c r="F50" i="4" s="1"/>
  <c r="G50" i="4" s="1"/>
  <c r="J49" i="4"/>
  <c r="E49" i="4"/>
  <c r="F49" i="4" s="1"/>
  <c r="G49" i="4" s="1"/>
  <c r="J48" i="4"/>
  <c r="E48" i="4"/>
  <c r="F48" i="4" s="1"/>
  <c r="G48" i="4" s="1"/>
  <c r="K48" i="4" s="1"/>
  <c r="J47" i="4"/>
  <c r="E47" i="4"/>
  <c r="F47" i="4" s="1"/>
  <c r="G47" i="4" s="1"/>
  <c r="J46" i="4"/>
  <c r="E46" i="4"/>
  <c r="F46" i="4" s="1"/>
  <c r="G46" i="4" s="1"/>
  <c r="J45" i="4"/>
  <c r="E45" i="4"/>
  <c r="F45" i="4" s="1"/>
  <c r="G45" i="4" s="1"/>
  <c r="K45" i="4" s="1"/>
  <c r="J44" i="4"/>
  <c r="F44" i="4"/>
  <c r="G44" i="4" s="1"/>
  <c r="E44" i="4"/>
  <c r="J43" i="4"/>
  <c r="E43" i="4"/>
  <c r="F43" i="4" s="1"/>
  <c r="G43" i="4" s="1"/>
  <c r="K43" i="4" s="1"/>
  <c r="J42" i="4"/>
  <c r="E42" i="4"/>
  <c r="F42" i="4" s="1"/>
  <c r="G42" i="4" s="1"/>
  <c r="K42" i="4" s="1"/>
  <c r="J41" i="4"/>
  <c r="E41" i="4"/>
  <c r="F41" i="4" s="1"/>
  <c r="G41" i="4" s="1"/>
  <c r="J40" i="4"/>
  <c r="E40" i="4"/>
  <c r="F40" i="4" s="1"/>
  <c r="G40" i="4" s="1"/>
  <c r="K40" i="4" s="1"/>
  <c r="J39" i="4"/>
  <c r="E39" i="4"/>
  <c r="F39" i="4" s="1"/>
  <c r="G39" i="4" s="1"/>
  <c r="K39" i="4" s="1"/>
  <c r="J38" i="4"/>
  <c r="E38" i="4"/>
  <c r="F38" i="4" s="1"/>
  <c r="G38" i="4" s="1"/>
  <c r="K4" i="4"/>
  <c r="K16" i="4"/>
  <c r="K17" i="4"/>
  <c r="K22" i="4"/>
  <c r="J5" i="4"/>
  <c r="K5" i="4" s="1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K23" i="4" s="1"/>
  <c r="J24" i="4"/>
  <c r="J25" i="4"/>
  <c r="J26" i="4"/>
  <c r="J27" i="4"/>
  <c r="J28" i="4"/>
  <c r="J29" i="4"/>
  <c r="J30" i="4"/>
  <c r="J31" i="4"/>
  <c r="I6" i="1"/>
  <c r="I7" i="1"/>
  <c r="I8" i="1"/>
  <c r="I9" i="1"/>
  <c r="I10" i="1"/>
  <c r="I5" i="1"/>
  <c r="E5" i="4"/>
  <c r="F5" i="4" s="1"/>
  <c r="G5" i="4" s="1"/>
  <c r="E6" i="4"/>
  <c r="F6" i="4" s="1"/>
  <c r="G6" i="4" s="1"/>
  <c r="E7" i="4"/>
  <c r="F7" i="4" s="1"/>
  <c r="G7" i="4" s="1"/>
  <c r="E8" i="4"/>
  <c r="F8" i="4" s="1"/>
  <c r="G8" i="4" s="1"/>
  <c r="K8" i="4" s="1"/>
  <c r="E9" i="4"/>
  <c r="F9" i="4" s="1"/>
  <c r="G9" i="4" s="1"/>
  <c r="K9" i="4" s="1"/>
  <c r="E10" i="4"/>
  <c r="F10" i="4" s="1"/>
  <c r="G10" i="4" s="1"/>
  <c r="K10" i="4" s="1"/>
  <c r="E11" i="4"/>
  <c r="F11" i="4" s="1"/>
  <c r="G11" i="4" s="1"/>
  <c r="K11" i="4" s="1"/>
  <c r="E12" i="4"/>
  <c r="F12" i="4" s="1"/>
  <c r="G12" i="4" s="1"/>
  <c r="E13" i="4"/>
  <c r="F13" i="4" s="1"/>
  <c r="G13" i="4" s="1"/>
  <c r="E14" i="4"/>
  <c r="F14" i="4" s="1"/>
  <c r="G14" i="4" s="1"/>
  <c r="K14" i="4" s="1"/>
  <c r="E15" i="4"/>
  <c r="F15" i="4" s="1"/>
  <c r="G15" i="4" s="1"/>
  <c r="K15" i="4" s="1"/>
  <c r="E16" i="4"/>
  <c r="F16" i="4" s="1"/>
  <c r="G16" i="4" s="1"/>
  <c r="E17" i="4"/>
  <c r="F17" i="4" s="1"/>
  <c r="G17" i="4" s="1"/>
  <c r="E18" i="4"/>
  <c r="F18" i="4" s="1"/>
  <c r="G18" i="4" s="1"/>
  <c r="E19" i="4"/>
  <c r="F19" i="4" s="1"/>
  <c r="G19" i="4" s="1"/>
  <c r="E20" i="4"/>
  <c r="F20" i="4" s="1"/>
  <c r="G20" i="4" s="1"/>
  <c r="K20" i="4" s="1"/>
  <c r="E21" i="4"/>
  <c r="F21" i="4" s="1"/>
  <c r="G21" i="4" s="1"/>
  <c r="K21" i="4" s="1"/>
  <c r="E22" i="4"/>
  <c r="F22" i="4" s="1"/>
  <c r="G22" i="4" s="1"/>
  <c r="E23" i="4"/>
  <c r="F23" i="4" s="1"/>
  <c r="G23" i="4" s="1"/>
  <c r="E24" i="4"/>
  <c r="F24" i="4" s="1"/>
  <c r="G24" i="4" s="1"/>
  <c r="E25" i="4"/>
  <c r="F25" i="4" s="1"/>
  <c r="G25" i="4" s="1"/>
  <c r="E26" i="4"/>
  <c r="F26" i="4" s="1"/>
  <c r="G26" i="4" s="1"/>
  <c r="K26" i="4" s="1"/>
  <c r="E27" i="4"/>
  <c r="F27" i="4" s="1"/>
  <c r="G27" i="4" s="1"/>
  <c r="K27" i="4" s="1"/>
  <c r="E28" i="4"/>
  <c r="F28" i="4" s="1"/>
  <c r="G28" i="4" s="1"/>
  <c r="K28" i="4" s="1"/>
  <c r="E29" i="4"/>
  <c r="F29" i="4" s="1"/>
  <c r="G29" i="4" s="1"/>
  <c r="K29" i="4" s="1"/>
  <c r="E30" i="4"/>
  <c r="F30" i="4" s="1"/>
  <c r="G30" i="4" s="1"/>
  <c r="E31" i="4"/>
  <c r="F31" i="4" s="1"/>
  <c r="G31" i="4" s="1"/>
  <c r="N41" i="1"/>
  <c r="N32" i="1"/>
  <c r="M40" i="1"/>
  <c r="N40" i="1" s="1"/>
  <c r="M39" i="1"/>
  <c r="L39" i="1"/>
  <c r="M38" i="1"/>
  <c r="L38" i="1"/>
  <c r="K38" i="1"/>
  <c r="M37" i="1"/>
  <c r="L37" i="1"/>
  <c r="K37" i="1"/>
  <c r="J37" i="1"/>
  <c r="M30" i="1"/>
  <c r="M29" i="1"/>
  <c r="M28" i="1"/>
  <c r="M31" i="1"/>
  <c r="N31" i="1" s="1"/>
  <c r="L30" i="1"/>
  <c r="L29" i="1"/>
  <c r="K29" i="1"/>
  <c r="L28" i="1"/>
  <c r="K28" i="1"/>
  <c r="J28" i="1"/>
  <c r="E10" i="1"/>
  <c r="G10" i="1" s="1"/>
  <c r="E22" i="1"/>
  <c r="G22" i="1"/>
  <c r="I22" i="1"/>
  <c r="I18" i="1"/>
  <c r="I19" i="1"/>
  <c r="I20" i="1"/>
  <c r="I21" i="1"/>
  <c r="I17" i="1"/>
  <c r="J17" i="1" s="1"/>
  <c r="D136" i="1"/>
  <c r="E135" i="1" s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C27" i="2"/>
  <c r="C28" i="2" s="1"/>
  <c r="C29" i="2" s="1"/>
  <c r="C30" i="2" s="1"/>
  <c r="C31" i="2" s="1"/>
  <c r="C5" i="2"/>
  <c r="C4" i="2" s="1"/>
  <c r="J22" i="1" l="1"/>
  <c r="N38" i="1"/>
  <c r="N30" i="1"/>
  <c r="N37" i="1"/>
  <c r="N42" i="1" s="1"/>
  <c r="N28" i="1"/>
  <c r="N29" i="1"/>
  <c r="N39" i="1"/>
  <c r="K25" i="4"/>
  <c r="K13" i="4"/>
  <c r="K24" i="4"/>
  <c r="K18" i="4"/>
  <c r="K12" i="4"/>
  <c r="K6" i="4"/>
  <c r="K32" i="4" s="1"/>
  <c r="K31" i="4"/>
  <c r="K30" i="4"/>
  <c r="K19" i="4"/>
  <c r="K7" i="4"/>
  <c r="K44" i="4"/>
  <c r="K47" i="4"/>
  <c r="K50" i="4"/>
  <c r="K53" i="4"/>
  <c r="K56" i="4"/>
  <c r="K59" i="4"/>
  <c r="K62" i="4"/>
  <c r="K60" i="4"/>
  <c r="K46" i="4"/>
  <c r="K49" i="4"/>
  <c r="K52" i="4"/>
  <c r="K63" i="4"/>
  <c r="K38" i="4"/>
  <c r="K41" i="4"/>
  <c r="K55" i="4"/>
  <c r="K58" i="4"/>
  <c r="K61" i="4"/>
  <c r="J10" i="1"/>
  <c r="E134" i="1"/>
  <c r="E133" i="1" s="1"/>
  <c r="E132" i="1" s="1"/>
  <c r="E131" i="1" s="1"/>
  <c r="E130" i="1" s="1"/>
  <c r="E129" i="1" s="1"/>
  <c r="E128" i="1" s="1"/>
  <c r="E127" i="1" s="1"/>
  <c r="E126" i="1" s="1"/>
  <c r="E125" i="1" s="1"/>
  <c r="E124" i="1" s="1"/>
  <c r="E123" i="1" s="1"/>
  <c r="E122" i="1" s="1"/>
  <c r="E121" i="1" s="1"/>
  <c r="E120" i="1" s="1"/>
  <c r="E18" i="1"/>
  <c r="G18" i="1" s="1"/>
  <c r="J18" i="1" s="1"/>
  <c r="E19" i="1"/>
  <c r="G19" i="1" s="1"/>
  <c r="J19" i="1" s="1"/>
  <c r="E20" i="1"/>
  <c r="G20" i="1" s="1"/>
  <c r="J20" i="1" s="1"/>
  <c r="E21" i="1"/>
  <c r="G21" i="1" s="1"/>
  <c r="J21" i="1" s="1"/>
  <c r="J5" i="1"/>
  <c r="E6" i="1"/>
  <c r="G6" i="1" s="1"/>
  <c r="J6" i="1" s="1"/>
  <c r="E7" i="1"/>
  <c r="G7" i="1" s="1"/>
  <c r="J7" i="1" s="1"/>
  <c r="E8" i="1"/>
  <c r="G8" i="1" s="1"/>
  <c r="J8" i="1" s="1"/>
  <c r="E9" i="1"/>
  <c r="G9" i="1" s="1"/>
  <c r="J9" i="1" s="1"/>
  <c r="J23" i="1" l="1"/>
  <c r="N33" i="1"/>
  <c r="J11" i="1"/>
</calcChain>
</file>

<file path=xl/sharedStrings.xml><?xml version="1.0" encoding="utf-8"?>
<sst xmlns="http://schemas.openxmlformats.org/spreadsheetml/2006/main" count="108" uniqueCount="55">
  <si>
    <t>AÑO</t>
  </si>
  <si>
    <t>AREA EN M2 ZONA 1</t>
  </si>
  <si>
    <t>VALOR TOTAL TERRENO</t>
  </si>
  <si>
    <t>TARIFA IMPUESTO</t>
  </si>
  <si>
    <t>VALOR IMPUESTO</t>
  </si>
  <si>
    <t>12,3 X 1,000</t>
  </si>
  <si>
    <t>AREA EN M2 ZONA 2</t>
  </si>
  <si>
    <t>TOTAL IMPUESTOS</t>
  </si>
  <si>
    <t>https://www.consultorcontable.com/datos-hist%C3%B3ricos/tasa-de-inter%C3%A9s-moratorio-historico/</t>
  </si>
  <si>
    <t>TASAS DE USURA DESDE 2018</t>
  </si>
  <si>
    <t>INFLACION ANUAL</t>
  </si>
  <si>
    <t>INDICE</t>
  </si>
  <si>
    <t>Identificador único de la manzana</t>
  </si>
  <si>
    <t>Año</t>
  </si>
  <si>
    <t>coord_x</t>
  </si>
  <si>
    <t>coord_y</t>
  </si>
  <si>
    <t>Valor de referencia M2</t>
  </si>
  <si>
    <t>Fuente: https://mapas.bogota.gov.co/#</t>
  </si>
  <si>
    <t>FUENTE DANE</t>
  </si>
  <si>
    <t>SERIE HISTORICA DE IPC PERIODICIDAD ANUAL BASE AÑO 2018</t>
  </si>
  <si>
    <t>PRECIO EJEMPLO</t>
  </si>
  <si>
    <t>% VARIACION</t>
  </si>
  <si>
    <t>PRECIO INICIAL</t>
  </si>
  <si>
    <t>Tomado de: Samuel Jaramillo González, Nicolás Cuervo Ballesteros. Precios inmobiliarios de vivienda en Bogotá 1970-2013, Universidad de los Andes. CEDE.2014</t>
  </si>
  <si>
    <t>TABLA CALCULOS VALOR IMPUESTO PREDIAL INDEXADO 2018-2022</t>
  </si>
  <si>
    <t>VALOR M2 CATASTRAL</t>
  </si>
  <si>
    <t>SERIE DE EMPALME</t>
  </si>
  <si>
    <t>FACTOR MULTIPLICADOR</t>
  </si>
  <si>
    <t>IMPUESTO INDEXADO</t>
  </si>
  <si>
    <t>TABLA CALCULO INTERESES POR MORA INDEXADOS IMPUESTO PREDIAL ZONA 1</t>
  </si>
  <si>
    <t>INTERES MORA     -2 PUNTOS</t>
  </si>
  <si>
    <t>VALOR MORA 2020</t>
  </si>
  <si>
    <t>VALOR MORA 2021</t>
  </si>
  <si>
    <t>VALOR  MORA 2022</t>
  </si>
  <si>
    <t>VALOR  MORA 2023</t>
  </si>
  <si>
    <t>TABLA CALCULO INTERESES POR MORA INDEXADOS IMPUESTO PREDIAL ZONA 2</t>
  </si>
  <si>
    <t>TOTAL MORAS X AÑO</t>
  </si>
  <si>
    <t>TOTAL MORAS 5 AÑOS</t>
  </si>
  <si>
    <t>PRECIO M2 PROYECTADO</t>
  </si>
  <si>
    <t>CANON MENSUAL</t>
  </si>
  <si>
    <t>IPC</t>
  </si>
  <si>
    <t>CANON DEFLACTADO</t>
  </si>
  <si>
    <t xml:space="preserve">VALOR M2 </t>
  </si>
  <si>
    <t>TOTAL CANON ANUAL</t>
  </si>
  <si>
    <t>TOTAL RENTAS</t>
  </si>
  <si>
    <t>TABLA CALCULOS RENTAS DEFLACTADAS ZONA DE CESION 1</t>
  </si>
  <si>
    <t>TABLA CALCULOS RENTAS DEFLACTADAS ZONA DE CESION 2</t>
  </si>
  <si>
    <r>
      <t>Valor media del terreno por m</t>
    </r>
    <r>
      <rPr>
        <b/>
        <sz val="11"/>
        <color theme="1"/>
        <rFont val="Calibri"/>
        <family val="2"/>
      </rPr>
      <t>²</t>
    </r>
    <r>
      <rPr>
        <b/>
        <sz val="11"/>
        <color theme="1"/>
        <rFont val="Calibri"/>
        <family val="2"/>
        <scheme val="minor"/>
      </rPr>
      <t xml:space="preserve"> años 2012 a 2023 de las 2 manzanas con las zonas de cesion</t>
    </r>
  </si>
  <si>
    <t>1. VALOR COMPENSACION-AVALUO COMERCIAL</t>
  </si>
  <si>
    <t>2. TOTAL IMPUESTOS PREDIALES</t>
  </si>
  <si>
    <t>3. TOTAL INTERES DE MORA IMPUESTOS</t>
  </si>
  <si>
    <t xml:space="preserve">ZONA 1 </t>
  </si>
  <si>
    <t>5. TOTAL DETRIMENTO PATRIMONIAL</t>
  </si>
  <si>
    <t>4. TOTAL RENTAS</t>
  </si>
  <si>
    <t>ZONA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</si>
</sst>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XDR&quot;* #,##0.00_-;\-&quot;XDR&quot;* #,##0.00_-;_-&quot;XDR&quot;* &quot;-&quot;??_-;_-@_-"/>
    <numFmt numFmtId="164" formatCode="_-[$$-240A]\ * #,##0_-;\-[$$-240A]\ * #,##0_-;_-[$$-240A]\ * &quot;-&quot;??_-;_-@_-"/>
    <numFmt numFmtId="165" formatCode="_-[$$-240A]\ * #,##0.00_-;\-[$$-240A]\ * #,##0.00_-;_-[$$-240A]\ * &quot;-&quot;??_-;_-@_-"/>
    <numFmt numFmtId="166" formatCode="0.000"/>
    <numFmt numFmtId="167" formatCode="_-[$$-240A]\ * #,##0.000_-;\-[$$-240A]\ * #,##0.000_-;_-[$$-240A]\ * &quot;-&quot;???_-;_-@_-"/>
    <numFmt numFmtId="168" formatCode="_-[$$-240A]\ * #,##0.00_-;\-[$$-240A]\ * #,##0.00_-;_-[$$-240A]\ * &quot;-&quot;?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6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165" fontId="0" fillId="0" borderId="1" xfId="0" applyNumberFormat="1" applyBorder="1"/>
    <xf numFmtId="164" fontId="0" fillId="0" borderId="5" xfId="0" applyNumberFormat="1" applyBorder="1"/>
    <xf numFmtId="14" fontId="0" fillId="0" borderId="1" xfId="0" applyNumberFormat="1" applyBorder="1"/>
    <xf numFmtId="165" fontId="1" fillId="0" borderId="1" xfId="0" applyNumberFormat="1" applyFont="1" applyBorder="1"/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165" fontId="4" fillId="0" borderId="1" xfId="0" applyNumberFormat="1" applyFont="1" applyBorder="1" applyAlignment="1">
      <alignment wrapText="1"/>
    </xf>
    <xf numFmtId="14" fontId="4" fillId="0" borderId="1" xfId="0" applyNumberFormat="1" applyFont="1" applyBorder="1" applyAlignment="1">
      <alignment wrapText="1"/>
    </xf>
    <xf numFmtId="3" fontId="0" fillId="0" borderId="1" xfId="0" applyNumberFormat="1" applyBorder="1"/>
    <xf numFmtId="2" fontId="0" fillId="0" borderId="1" xfId="0" applyNumberFormat="1" applyBorder="1"/>
    <xf numFmtId="10" fontId="0" fillId="0" borderId="1" xfId="0" applyNumberFormat="1" applyBorder="1"/>
    <xf numFmtId="0" fontId="0" fillId="2" borderId="0" xfId="0" applyFill="1"/>
    <xf numFmtId="0" fontId="1" fillId="0" borderId="1" xfId="0" applyFont="1" applyBorder="1" applyAlignment="1">
      <alignment horizontal="center" vertical="center"/>
    </xf>
    <xf numFmtId="10" fontId="0" fillId="0" borderId="1" xfId="1" applyNumberFormat="1" applyFont="1" applyBorder="1"/>
    <xf numFmtId="165" fontId="0" fillId="2" borderId="1" xfId="0" applyNumberFormat="1" applyFill="1" applyBorder="1"/>
    <xf numFmtId="0" fontId="1" fillId="0" borderId="1" xfId="0" applyFont="1" applyBorder="1" applyAlignment="1">
      <alignment horizontal="center" vertical="center" wrapText="1"/>
    </xf>
    <xf numFmtId="166" fontId="0" fillId="0" borderId="1" xfId="0" applyNumberFormat="1" applyBorder="1"/>
    <xf numFmtId="2" fontId="0" fillId="0" borderId="1" xfId="1" applyNumberFormat="1" applyFont="1" applyBorder="1"/>
    <xf numFmtId="0" fontId="0" fillId="0" borderId="1" xfId="0" applyBorder="1" applyAlignment="1">
      <alignment horizontal="right" vertical="center" wrapText="1"/>
    </xf>
    <xf numFmtId="167" fontId="0" fillId="0" borderId="1" xfId="0" applyNumberFormat="1" applyBorder="1"/>
    <xf numFmtId="3" fontId="0" fillId="0" borderId="2" xfId="0" applyNumberFormat="1" applyBorder="1"/>
    <xf numFmtId="10" fontId="0" fillId="0" borderId="4" xfId="0" applyNumberFormat="1" applyBorder="1"/>
    <xf numFmtId="0" fontId="0" fillId="0" borderId="5" xfId="0" applyBorder="1"/>
    <xf numFmtId="0" fontId="0" fillId="0" borderId="5" xfId="0" applyBorder="1" applyAlignment="1">
      <alignment horizontal="center"/>
    </xf>
    <xf numFmtId="167" fontId="1" fillId="0" borderId="1" xfId="0" applyNumberFormat="1" applyFont="1" applyBorder="1"/>
    <xf numFmtId="165" fontId="0" fillId="0" borderId="1" xfId="2" applyNumberFormat="1" applyFont="1" applyBorder="1"/>
    <xf numFmtId="168" fontId="1" fillId="0" borderId="1" xfId="0" applyNumberFormat="1" applyFont="1" applyBorder="1"/>
    <xf numFmtId="168" fontId="0" fillId="0" borderId="1" xfId="0" applyNumberFormat="1" applyBorder="1"/>
    <xf numFmtId="10" fontId="0" fillId="0" borderId="1" xfId="1" applyNumberFormat="1" applyFont="1" applyFill="1" applyBorder="1"/>
    <xf numFmtId="0" fontId="1" fillId="0" borderId="2" xfId="0" applyFont="1" applyBorder="1" applyAlignment="1">
      <alignment horizontal="center" vertical="center"/>
    </xf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165" fontId="1" fillId="4" borderId="1" xfId="0" applyNumberFormat="1" applyFont="1" applyFill="1" applyBorder="1"/>
    <xf numFmtId="165" fontId="1" fillId="4" borderId="1" xfId="0" applyNumberFormat="1" applyFont="1" applyFill="1" applyBorder="1" applyAlignment="1">
      <alignment horizontal="left"/>
    </xf>
    <xf numFmtId="165" fontId="1" fillId="5" borderId="1" xfId="0" applyNumberFormat="1" applyFont="1" applyFill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0" fillId="0" borderId="1" xfId="0" applyBorder="1" applyAlignment="1">
      <alignment horizontal="center" vertical="center" wrapText="1"/>
    </xf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45426</xdr:rowOff>
    </xdr:from>
    <xdr:to>
      <xdr:col>10</xdr:col>
      <xdr:colOff>61633</xdr:colOff>
      <xdr:row>16</xdr:row>
      <xdr:rowOff>108780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06E53C-FB45-BDF2-451D-E62FFECEA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5750" y="45426"/>
          <a:ext cx="4269442" cy="34475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8BFB6-4A2D-4EE8-A3F4-81C64116F4E2}">
  <dimension ref="A2:N136"/>
  <sheetViews>
    <sheetView tabSelected="1" zoomScale="150" zoomScaleNormal="150" workbookViewId="0">
      <selection activeCell="H46" sqref="H46"/>
    </sheetView>
  </sheetViews>
  <sheetFormatPr baseColWidth="10" defaultRowHeight="15" x14ac:dyDescent="0.25"/>
  <cols>
    <col min="2" max="2" width="14.28515625" customWidth="1"/>
    <col min="3" max="3" width="10.28515625" customWidth="1"/>
    <col min="4" max="4" width="13.85546875" customWidth="1"/>
    <col min="5" max="5" width="17" bestFit="1" customWidth="1"/>
    <col min="7" max="7" width="14.28515625" bestFit="1" customWidth="1"/>
    <col min="8" max="8" width="16.85546875" customWidth="1"/>
    <col min="9" max="9" width="15.7109375" customWidth="1"/>
    <col min="10" max="10" width="18.85546875" customWidth="1"/>
    <col min="11" max="12" width="17.5703125" customWidth="1"/>
    <col min="13" max="13" width="18.140625" customWidth="1"/>
    <col min="14" max="14" width="19.7109375" customWidth="1"/>
  </cols>
  <sheetData>
    <row r="2" spans="2:10" x14ac:dyDescent="0.25">
      <c r="B2" s="44" t="s">
        <v>24</v>
      </c>
      <c r="C2" s="45"/>
      <c r="D2" s="45"/>
      <c r="E2" s="45"/>
      <c r="F2" s="45"/>
      <c r="G2" s="45"/>
      <c r="H2" s="45"/>
      <c r="I2" s="45"/>
      <c r="J2" s="46"/>
    </row>
    <row r="3" spans="2:10" ht="42.75" customHeight="1" x14ac:dyDescent="0.25">
      <c r="B3" s="5" t="s">
        <v>1</v>
      </c>
      <c r="C3" s="4" t="s">
        <v>0</v>
      </c>
      <c r="D3" s="5" t="s">
        <v>25</v>
      </c>
      <c r="E3" s="5" t="s">
        <v>2</v>
      </c>
      <c r="F3" s="6" t="s">
        <v>3</v>
      </c>
      <c r="G3" s="6" t="s">
        <v>4</v>
      </c>
      <c r="H3" s="23" t="s">
        <v>26</v>
      </c>
      <c r="I3" s="23" t="s">
        <v>27</v>
      </c>
      <c r="J3" s="23" t="s">
        <v>28</v>
      </c>
    </row>
    <row r="4" spans="2:10" ht="16.5" customHeight="1" x14ac:dyDescent="0.25">
      <c r="B4" s="5"/>
      <c r="C4" s="2">
        <v>2017</v>
      </c>
      <c r="D4" s="5"/>
      <c r="E4" s="5"/>
      <c r="F4" s="6"/>
      <c r="G4" s="6"/>
      <c r="H4" s="26">
        <v>96.92</v>
      </c>
      <c r="I4" s="23"/>
      <c r="J4" s="23"/>
    </row>
    <row r="5" spans="2:10" x14ac:dyDescent="0.25">
      <c r="B5" s="1">
        <v>6293.81</v>
      </c>
      <c r="C5" s="2">
        <v>2018</v>
      </c>
      <c r="D5" s="3"/>
      <c r="E5" s="3"/>
      <c r="F5" s="1"/>
      <c r="G5" s="3"/>
      <c r="H5" s="25">
        <v>100</v>
      </c>
      <c r="I5" s="24">
        <f>$H$22/H4</f>
        <v>1.4302517540239372</v>
      </c>
      <c r="J5" s="27">
        <f t="shared" ref="J5:J10" si="0">G5*I5</f>
        <v>0</v>
      </c>
    </row>
    <row r="6" spans="2:10" x14ac:dyDescent="0.25">
      <c r="B6" s="1"/>
      <c r="C6" s="2">
        <v>2019</v>
      </c>
      <c r="D6" s="3">
        <v>1600000</v>
      </c>
      <c r="E6" s="3">
        <f>$B$5*D6</f>
        <v>10070096000</v>
      </c>
      <c r="F6" s="1" t="s">
        <v>5</v>
      </c>
      <c r="G6" s="3">
        <f>E6*(12.3/1000)</f>
        <v>123862180.8</v>
      </c>
      <c r="H6" s="17">
        <v>103.8</v>
      </c>
      <c r="I6" s="24">
        <f>$H$21/H5</f>
        <v>1.2601416454945922</v>
      </c>
      <c r="J6" s="27">
        <f t="shared" si="0"/>
        <v>156083892.32786068</v>
      </c>
    </row>
    <row r="7" spans="2:10" x14ac:dyDescent="0.25">
      <c r="B7" s="1"/>
      <c r="C7" s="2">
        <v>2020</v>
      </c>
      <c r="D7" s="3">
        <v>1800000</v>
      </c>
      <c r="E7" s="3">
        <f>$B$5*D7</f>
        <v>11328858000</v>
      </c>
      <c r="F7" s="1" t="s">
        <v>5</v>
      </c>
      <c r="G7" s="3">
        <f>E7*(12.3/1000)</f>
        <v>139344953.40000001</v>
      </c>
      <c r="H7" s="17">
        <v>105.47118</v>
      </c>
      <c r="I7" s="24">
        <f>$H$21/H6</f>
        <v>1.2140092923840002</v>
      </c>
      <c r="J7" s="27">
        <f t="shared" si="0"/>
        <v>169166068.27441549</v>
      </c>
    </row>
    <row r="8" spans="2:10" x14ac:dyDescent="0.25">
      <c r="B8" s="1"/>
      <c r="C8" s="2">
        <v>2021</v>
      </c>
      <c r="D8" s="3">
        <v>1825000</v>
      </c>
      <c r="E8" s="3">
        <f>$B$5*D8</f>
        <v>11486203250</v>
      </c>
      <c r="F8" s="1" t="s">
        <v>5</v>
      </c>
      <c r="G8" s="3">
        <f>E8*(12.3/1000)</f>
        <v>141280299.97499999</v>
      </c>
      <c r="H8" s="17">
        <v>111.398660316</v>
      </c>
      <c r="I8" s="24">
        <f>$H$21/H7</f>
        <v>1.1947734400000001</v>
      </c>
      <c r="J8" s="27">
        <f t="shared" si="0"/>
        <v>168797950.00536266</v>
      </c>
    </row>
    <row r="9" spans="2:10" x14ac:dyDescent="0.25">
      <c r="B9" s="1"/>
      <c r="C9" s="2">
        <v>2022</v>
      </c>
      <c r="D9" s="3">
        <v>1825000</v>
      </c>
      <c r="E9" s="3">
        <f>$B$5*D9</f>
        <v>11486203250</v>
      </c>
      <c r="F9" s="1" t="s">
        <v>5</v>
      </c>
      <c r="G9" s="3">
        <f>E9*(12.3/1000)</f>
        <v>141280299.97499999</v>
      </c>
      <c r="H9" s="17">
        <v>126.01416454945921</v>
      </c>
      <c r="I9" s="24">
        <f>$H$21/H8</f>
        <v>1.1312</v>
      </c>
      <c r="J9" s="27">
        <f t="shared" si="0"/>
        <v>159816275.33171999</v>
      </c>
    </row>
    <row r="10" spans="2:10" x14ac:dyDescent="0.25">
      <c r="B10" s="30"/>
      <c r="C10" s="31">
        <v>2023</v>
      </c>
      <c r="D10" s="8">
        <v>1310000</v>
      </c>
      <c r="E10" s="8">
        <f>$B$5*D10</f>
        <v>8244891100.000001</v>
      </c>
      <c r="F10" s="1" t="s">
        <v>5</v>
      </c>
      <c r="G10" s="8">
        <f>E10*(12.3/1000)</f>
        <v>101412160.53000002</v>
      </c>
      <c r="H10" s="1">
        <v>138.62</v>
      </c>
      <c r="I10" s="24">
        <f>$H$21/H9</f>
        <v>1</v>
      </c>
      <c r="J10" s="27">
        <f t="shared" si="0"/>
        <v>101412160.53000002</v>
      </c>
    </row>
    <row r="11" spans="2:10" x14ac:dyDescent="0.25">
      <c r="B11" s="44" t="s">
        <v>7</v>
      </c>
      <c r="C11" s="45"/>
      <c r="D11" s="45"/>
      <c r="E11" s="45"/>
      <c r="F11" s="45"/>
      <c r="G11" s="45"/>
      <c r="H11" s="45"/>
      <c r="I11" s="46"/>
      <c r="J11" s="34">
        <f>SUM(J5:J10)</f>
        <v>755276346.4693588</v>
      </c>
    </row>
    <row r="12" spans="2:10" x14ac:dyDescent="0.25">
      <c r="B12" s="51"/>
      <c r="C12" s="51"/>
      <c r="D12" s="51"/>
      <c r="E12" s="51"/>
      <c r="F12" s="51"/>
      <c r="G12" s="51"/>
      <c r="H12" s="51"/>
      <c r="I12" s="10"/>
      <c r="J12" s="1"/>
    </row>
    <row r="14" spans="2:10" x14ac:dyDescent="0.25">
      <c r="B14" s="44" t="s">
        <v>24</v>
      </c>
      <c r="C14" s="45"/>
      <c r="D14" s="45"/>
      <c r="E14" s="45"/>
      <c r="F14" s="45"/>
      <c r="G14" s="45"/>
      <c r="H14" s="45"/>
      <c r="I14" s="45"/>
      <c r="J14" s="46"/>
    </row>
    <row r="15" spans="2:10" ht="30" x14ac:dyDescent="0.25">
      <c r="B15" s="5" t="s">
        <v>6</v>
      </c>
      <c r="C15" s="4" t="s">
        <v>0</v>
      </c>
      <c r="D15" s="5" t="s">
        <v>25</v>
      </c>
      <c r="E15" s="5" t="s">
        <v>2</v>
      </c>
      <c r="F15" s="6" t="s">
        <v>3</v>
      </c>
      <c r="G15" s="6" t="s">
        <v>4</v>
      </c>
      <c r="H15" s="23" t="s">
        <v>26</v>
      </c>
      <c r="I15" s="23" t="s">
        <v>27</v>
      </c>
      <c r="J15" s="23" t="s">
        <v>28</v>
      </c>
    </row>
    <row r="16" spans="2:10" x14ac:dyDescent="0.25">
      <c r="B16" s="5"/>
      <c r="C16" s="2">
        <v>2017</v>
      </c>
      <c r="D16" s="5"/>
      <c r="E16" s="5"/>
      <c r="F16" s="6"/>
      <c r="G16" s="6"/>
      <c r="H16" s="26">
        <v>96.92</v>
      </c>
      <c r="I16" s="5"/>
      <c r="J16" s="1"/>
    </row>
    <row r="17" spans="2:14" x14ac:dyDescent="0.25">
      <c r="B17" s="1">
        <v>4388</v>
      </c>
      <c r="C17" s="2">
        <v>2018</v>
      </c>
      <c r="D17" s="3"/>
      <c r="E17" s="3"/>
      <c r="F17" s="1"/>
      <c r="G17" s="3"/>
      <c r="H17" s="25">
        <v>100</v>
      </c>
      <c r="I17" s="24">
        <f t="shared" ref="I17:I22" si="1">$H$21/H16</f>
        <v>1.3001874179680066</v>
      </c>
      <c r="J17" s="27">
        <f t="shared" ref="J17:J22" si="2">G17*I17</f>
        <v>0</v>
      </c>
    </row>
    <row r="18" spans="2:14" x14ac:dyDescent="0.25">
      <c r="B18" s="1"/>
      <c r="C18" s="2">
        <v>2019</v>
      </c>
      <c r="D18" s="3">
        <v>1600000</v>
      </c>
      <c r="E18" s="3">
        <f>$B$17*D18</f>
        <v>7020800000</v>
      </c>
      <c r="F18" s="1" t="s">
        <v>5</v>
      </c>
      <c r="G18" s="3">
        <f>E18*(12.3/1000)</f>
        <v>86355840</v>
      </c>
      <c r="H18" s="17">
        <v>103.8</v>
      </c>
      <c r="I18" s="24">
        <f t="shared" si="1"/>
        <v>1.2601416454945922</v>
      </c>
      <c r="J18" s="27">
        <f t="shared" si="2"/>
        <v>108820590.31566772</v>
      </c>
    </row>
    <row r="19" spans="2:14" x14ac:dyDescent="0.25">
      <c r="B19" s="1"/>
      <c r="C19" s="2">
        <v>2020</v>
      </c>
      <c r="D19" s="3">
        <v>1800000</v>
      </c>
      <c r="E19" s="3">
        <f>$B$17*D19</f>
        <v>7898400000</v>
      </c>
      <c r="F19" s="1" t="s">
        <v>5</v>
      </c>
      <c r="G19" s="3">
        <f>E19*(12.3/1000)</f>
        <v>97150320</v>
      </c>
      <c r="H19" s="17">
        <v>105.47118</v>
      </c>
      <c r="I19" s="24">
        <f t="shared" si="1"/>
        <v>1.2140092923840002</v>
      </c>
      <c r="J19" s="27">
        <f t="shared" si="2"/>
        <v>117941391.23807919</v>
      </c>
    </row>
    <row r="20" spans="2:14" x14ac:dyDescent="0.25">
      <c r="B20" s="1"/>
      <c r="C20" s="2">
        <v>2021</v>
      </c>
      <c r="D20" s="3">
        <v>1825000</v>
      </c>
      <c r="E20" s="3">
        <f>$B$17*D20</f>
        <v>8008100000</v>
      </c>
      <c r="F20" s="1" t="s">
        <v>5</v>
      </c>
      <c r="G20" s="3">
        <f>E20*(12.3/1000)</f>
        <v>98499630</v>
      </c>
      <c r="H20" s="17">
        <v>111.398660316</v>
      </c>
      <c r="I20" s="24">
        <f t="shared" si="1"/>
        <v>1.1947734400000001</v>
      </c>
      <c r="J20" s="27">
        <f t="shared" si="2"/>
        <v>117684741.77382721</v>
      </c>
    </row>
    <row r="21" spans="2:14" x14ac:dyDescent="0.25">
      <c r="B21" s="1"/>
      <c r="C21" s="2">
        <v>2022</v>
      </c>
      <c r="D21" s="3">
        <v>1825000</v>
      </c>
      <c r="E21" s="3">
        <f>$B$17*D21</f>
        <v>8008100000</v>
      </c>
      <c r="F21" s="1" t="s">
        <v>5</v>
      </c>
      <c r="G21" s="3">
        <f>E21*(12.3/1000)</f>
        <v>98499630</v>
      </c>
      <c r="H21" s="17">
        <v>126.01416454945921</v>
      </c>
      <c r="I21" s="24">
        <f t="shared" si="1"/>
        <v>1.1312</v>
      </c>
      <c r="J21" s="27">
        <f t="shared" si="2"/>
        <v>111422781.456</v>
      </c>
    </row>
    <row r="22" spans="2:14" x14ac:dyDescent="0.25">
      <c r="B22" s="1"/>
      <c r="C22" s="2">
        <v>2023</v>
      </c>
      <c r="D22" s="3">
        <v>1870000</v>
      </c>
      <c r="E22" s="3">
        <f>$B$17*D22</f>
        <v>8205560000</v>
      </c>
      <c r="F22" s="1" t="s">
        <v>5</v>
      </c>
      <c r="G22" s="3">
        <f>E22*(12.3/1000)</f>
        <v>100928388</v>
      </c>
      <c r="H22" s="17">
        <v>138.62</v>
      </c>
      <c r="I22" s="24">
        <f t="shared" si="1"/>
        <v>1</v>
      </c>
      <c r="J22" s="33">
        <f t="shared" si="2"/>
        <v>100928388</v>
      </c>
    </row>
    <row r="23" spans="2:14" x14ac:dyDescent="0.25">
      <c r="B23" s="44" t="s">
        <v>7</v>
      </c>
      <c r="C23" s="45"/>
      <c r="D23" s="45"/>
      <c r="E23" s="45"/>
      <c r="F23" s="45"/>
      <c r="G23" s="45"/>
      <c r="H23" s="45"/>
      <c r="I23" s="46"/>
      <c r="J23" s="34">
        <f>SUM(J17:J22)</f>
        <v>556797892.7835741</v>
      </c>
    </row>
    <row r="24" spans="2:14" x14ac:dyDescent="0.25">
      <c r="B24" s="51"/>
      <c r="C24" s="51"/>
      <c r="D24" s="51"/>
      <c r="E24" s="51"/>
      <c r="F24" s="51"/>
      <c r="G24" s="51"/>
      <c r="H24" s="51"/>
      <c r="I24" s="10"/>
      <c r="J24" s="1"/>
    </row>
    <row r="26" spans="2:14" x14ac:dyDescent="0.25">
      <c r="C26" s="51" t="s">
        <v>9</v>
      </c>
      <c r="D26" s="51"/>
      <c r="E26" s="51"/>
      <c r="G26" s="44" t="s">
        <v>29</v>
      </c>
      <c r="H26" s="45"/>
      <c r="I26" s="45"/>
      <c r="J26" s="45"/>
      <c r="K26" s="45"/>
      <c r="L26" s="45"/>
      <c r="M26" s="45"/>
      <c r="N26" s="46"/>
    </row>
    <row r="27" spans="2:14" ht="30" x14ac:dyDescent="0.25">
      <c r="C27" s="9">
        <v>44896</v>
      </c>
      <c r="D27" s="9">
        <v>44926</v>
      </c>
      <c r="E27" s="1">
        <v>39.46</v>
      </c>
      <c r="G27" s="4" t="s">
        <v>0</v>
      </c>
      <c r="H27" s="23" t="s">
        <v>28</v>
      </c>
      <c r="I27" s="23" t="s">
        <v>30</v>
      </c>
      <c r="J27" s="20" t="s">
        <v>31</v>
      </c>
      <c r="K27" s="20" t="s">
        <v>32</v>
      </c>
      <c r="L27" s="20" t="s">
        <v>33</v>
      </c>
      <c r="M27" s="37" t="s">
        <v>34</v>
      </c>
      <c r="N27" s="20" t="s">
        <v>36</v>
      </c>
    </row>
    <row r="28" spans="2:14" x14ac:dyDescent="0.25">
      <c r="C28" s="9">
        <v>44866</v>
      </c>
      <c r="D28" s="9">
        <v>44895</v>
      </c>
      <c r="E28" s="1">
        <v>36.67</v>
      </c>
      <c r="G28" s="2">
        <v>2019</v>
      </c>
      <c r="H28" s="35">
        <v>156083892.32786068</v>
      </c>
      <c r="I28" s="21">
        <v>0.26169999999999999</v>
      </c>
      <c r="J28" s="27">
        <f>H28*I29</f>
        <v>37444525.769453779</v>
      </c>
      <c r="K28" s="27">
        <f>H28*I30</f>
        <v>37444525.769453779</v>
      </c>
      <c r="L28" s="27">
        <f>H28*I31</f>
        <v>61278536.127918102</v>
      </c>
      <c r="M28" s="38">
        <f>H28*I32</f>
        <v>67209724.036376819</v>
      </c>
      <c r="N28" s="27">
        <f>J28+K28+L28+M28</f>
        <v>203377311.70320249</v>
      </c>
    </row>
    <row r="29" spans="2:14" x14ac:dyDescent="0.25">
      <c r="C29" s="9">
        <v>44835</v>
      </c>
      <c r="D29" s="9">
        <v>44865</v>
      </c>
      <c r="E29" s="1">
        <v>34.92</v>
      </c>
      <c r="G29" s="2">
        <v>2020</v>
      </c>
      <c r="H29" s="35">
        <v>169166068.27441549</v>
      </c>
      <c r="I29" s="21">
        <v>0.2399</v>
      </c>
      <c r="J29" s="1"/>
      <c r="K29" s="27">
        <f>H29*I30</f>
        <v>40582939.779032275</v>
      </c>
      <c r="L29" s="27">
        <f>H29*I31</f>
        <v>66414598.404535525</v>
      </c>
      <c r="M29" s="38">
        <f>H29*I32</f>
        <v>72842908.998963311</v>
      </c>
      <c r="N29" s="27">
        <f>J29+K29+L29+M29</f>
        <v>179840447.18253112</v>
      </c>
    </row>
    <row r="30" spans="2:14" x14ac:dyDescent="0.25">
      <c r="C30" s="9">
        <v>44805</v>
      </c>
      <c r="D30" s="9">
        <v>44834</v>
      </c>
      <c r="E30" s="1">
        <v>33.25</v>
      </c>
      <c r="G30" s="2">
        <v>2021</v>
      </c>
      <c r="H30" s="35">
        <v>168797950.00536266</v>
      </c>
      <c r="I30" s="21">
        <v>0.2399</v>
      </c>
      <c r="J30" s="1"/>
      <c r="K30" s="1"/>
      <c r="L30" s="27">
        <f>H30*I31</f>
        <v>66270075.172105379</v>
      </c>
      <c r="M30" s="38">
        <f>H30*I32</f>
        <v>72684397.272309169</v>
      </c>
      <c r="N30" s="27">
        <f>J30+K30+L30+M30</f>
        <v>138954472.44441456</v>
      </c>
    </row>
    <row r="31" spans="2:14" x14ac:dyDescent="0.25">
      <c r="C31" s="9">
        <v>44774</v>
      </c>
      <c r="D31" s="9">
        <v>44804</v>
      </c>
      <c r="E31" s="1">
        <v>31.32</v>
      </c>
      <c r="G31" s="2">
        <v>2022</v>
      </c>
      <c r="H31" s="35">
        <v>159816275.33171999</v>
      </c>
      <c r="I31" s="21">
        <v>0.3926</v>
      </c>
      <c r="J31" s="1"/>
      <c r="K31" s="1"/>
      <c r="L31" s="1"/>
      <c r="M31" s="38">
        <f>H31*I32</f>
        <v>68816888.157838643</v>
      </c>
      <c r="N31" s="27">
        <f>J31+K31+L31+M31</f>
        <v>68816888.157838643</v>
      </c>
    </row>
    <row r="32" spans="2:14" x14ac:dyDescent="0.25">
      <c r="C32" s="9">
        <v>44743</v>
      </c>
      <c r="D32" s="9">
        <v>44773</v>
      </c>
      <c r="E32" s="1">
        <v>29.92</v>
      </c>
      <c r="G32" s="2">
        <v>2023</v>
      </c>
      <c r="H32" s="35">
        <v>101412160.53000002</v>
      </c>
      <c r="I32" s="36">
        <v>0.43060000000000004</v>
      </c>
      <c r="J32" s="1"/>
      <c r="K32" s="1"/>
      <c r="L32" s="1"/>
      <c r="M32" s="39">
        <v>0</v>
      </c>
      <c r="N32" s="27">
        <f>J32+K32+L32+M32</f>
        <v>0</v>
      </c>
    </row>
    <row r="33" spans="3:14" x14ac:dyDescent="0.25">
      <c r="C33" s="9">
        <v>44713</v>
      </c>
      <c r="D33" s="9">
        <v>44742</v>
      </c>
      <c r="E33" s="1">
        <v>28.6</v>
      </c>
      <c r="G33" s="44" t="s">
        <v>37</v>
      </c>
      <c r="H33" s="45"/>
      <c r="I33" s="45"/>
      <c r="J33" s="45"/>
      <c r="K33" s="45"/>
      <c r="L33" s="45"/>
      <c r="M33" s="46"/>
      <c r="N33" s="32">
        <f>SUM(N28:N32)</f>
        <v>590989119.4879868</v>
      </c>
    </row>
    <row r="34" spans="3:14" x14ac:dyDescent="0.25">
      <c r="C34" s="9">
        <v>44682</v>
      </c>
      <c r="D34" s="9">
        <v>44712</v>
      </c>
      <c r="E34" s="1">
        <v>27.57</v>
      </c>
    </row>
    <row r="35" spans="3:14" x14ac:dyDescent="0.25">
      <c r="C35" s="9">
        <v>44652</v>
      </c>
      <c r="D35" s="9">
        <v>44681</v>
      </c>
      <c r="E35" s="1">
        <v>26.58</v>
      </c>
      <c r="G35" s="51" t="s">
        <v>35</v>
      </c>
      <c r="H35" s="51"/>
      <c r="I35" s="51"/>
      <c r="J35" s="51"/>
      <c r="K35" s="51"/>
      <c r="L35" s="51"/>
      <c r="M35" s="51"/>
      <c r="N35" s="51"/>
    </row>
    <row r="36" spans="3:14" ht="30" x14ac:dyDescent="0.25">
      <c r="C36" s="9">
        <v>44621</v>
      </c>
      <c r="D36" s="9">
        <v>44651</v>
      </c>
      <c r="E36" s="1">
        <v>25.71</v>
      </c>
      <c r="G36" s="4" t="s">
        <v>0</v>
      </c>
      <c r="H36" s="23" t="s">
        <v>28</v>
      </c>
      <c r="I36" s="23" t="s">
        <v>30</v>
      </c>
      <c r="J36" s="20" t="s">
        <v>31</v>
      </c>
      <c r="K36" s="20" t="s">
        <v>32</v>
      </c>
      <c r="L36" s="20" t="s">
        <v>33</v>
      </c>
      <c r="M36" s="20" t="s">
        <v>34</v>
      </c>
      <c r="N36" s="20" t="s">
        <v>36</v>
      </c>
    </row>
    <row r="37" spans="3:14" x14ac:dyDescent="0.25">
      <c r="C37" s="9">
        <v>44593</v>
      </c>
      <c r="D37" s="9">
        <v>44620</v>
      </c>
      <c r="E37" s="1">
        <v>25.45</v>
      </c>
      <c r="G37" s="2">
        <v>2019</v>
      </c>
      <c r="H37" s="35">
        <v>108820590.31566772</v>
      </c>
      <c r="I37" s="21">
        <v>0.26169999999999999</v>
      </c>
      <c r="J37" s="27">
        <f>H37*I38</f>
        <v>26106059.616728686</v>
      </c>
      <c r="K37" s="27">
        <f>H37*I39</f>
        <v>26106059.616728686</v>
      </c>
      <c r="L37" s="27">
        <f>H37*I40</f>
        <v>42722963.75793115</v>
      </c>
      <c r="M37" s="7">
        <f>H37*I41</f>
        <v>46858146.189926527</v>
      </c>
      <c r="N37" s="27">
        <f>J37+K37+L37+M37</f>
        <v>141793229.18131506</v>
      </c>
    </row>
    <row r="38" spans="3:14" x14ac:dyDescent="0.25">
      <c r="C38" s="9">
        <v>44562</v>
      </c>
      <c r="D38" s="9">
        <v>44592</v>
      </c>
      <c r="E38" s="1">
        <v>24.49</v>
      </c>
      <c r="G38" s="2">
        <v>2020</v>
      </c>
      <c r="H38" s="35">
        <v>117941391.23807919</v>
      </c>
      <c r="I38" s="21">
        <v>0.2399</v>
      </c>
      <c r="J38" s="1"/>
      <c r="K38" s="27">
        <f>H38*I39</f>
        <v>28294139.758015197</v>
      </c>
      <c r="L38" s="27">
        <f>H38*I40</f>
        <v>46303790.200069889</v>
      </c>
      <c r="M38" s="7">
        <f>H38*I41</f>
        <v>50785563.067116901</v>
      </c>
      <c r="N38" s="27">
        <f>J38+K38+L38+M38</f>
        <v>125383493.02520199</v>
      </c>
    </row>
    <row r="39" spans="3:14" x14ac:dyDescent="0.25">
      <c r="C39" s="9">
        <v>44531</v>
      </c>
      <c r="D39" s="9">
        <v>44561</v>
      </c>
      <c r="E39" s="1">
        <v>24.19</v>
      </c>
      <c r="G39" s="2">
        <v>2021</v>
      </c>
      <c r="H39" s="35">
        <v>117684741.77382721</v>
      </c>
      <c r="I39" s="21">
        <v>0.2399</v>
      </c>
      <c r="J39" s="1"/>
      <c r="K39" s="1"/>
      <c r="L39" s="27">
        <f>H39*I40</f>
        <v>46203029.620404564</v>
      </c>
      <c r="M39" s="7">
        <f>H39*I41</f>
        <v>50675049.807810001</v>
      </c>
      <c r="N39" s="27">
        <f>J39+K39+L39+M39</f>
        <v>96878079.428214565</v>
      </c>
    </row>
    <row r="40" spans="3:14" x14ac:dyDescent="0.25">
      <c r="C40" s="9">
        <v>44501</v>
      </c>
      <c r="D40" s="9">
        <v>44530</v>
      </c>
      <c r="E40" s="1">
        <v>23.91</v>
      </c>
      <c r="G40" s="2">
        <v>2022</v>
      </c>
      <c r="H40" s="35">
        <v>111422781.456</v>
      </c>
      <c r="I40" s="21">
        <v>0.3926</v>
      </c>
      <c r="J40" s="1"/>
      <c r="K40" s="1"/>
      <c r="L40" s="1"/>
      <c r="M40" s="7">
        <f>H40*I41</f>
        <v>47978649.694953606</v>
      </c>
      <c r="N40" s="27">
        <f>J40+K40+L40+M40</f>
        <v>47978649.694953606</v>
      </c>
    </row>
    <row r="41" spans="3:14" x14ac:dyDescent="0.25">
      <c r="C41" s="9">
        <v>44470</v>
      </c>
      <c r="D41" s="9">
        <v>44500</v>
      </c>
      <c r="E41" s="1">
        <v>23.62</v>
      </c>
      <c r="G41" s="2">
        <v>2023</v>
      </c>
      <c r="H41" s="35">
        <v>100928388</v>
      </c>
      <c r="I41" s="36">
        <v>0.43060000000000004</v>
      </c>
      <c r="J41" s="1"/>
      <c r="K41" s="1"/>
      <c r="L41" s="1"/>
      <c r="M41" s="1">
        <v>0</v>
      </c>
      <c r="N41" s="27">
        <f>J41+K41+L41+M41</f>
        <v>0</v>
      </c>
    </row>
    <row r="42" spans="3:14" x14ac:dyDescent="0.25">
      <c r="C42" s="9">
        <v>44440</v>
      </c>
      <c r="D42" s="9">
        <v>44469</v>
      </c>
      <c r="E42" s="1">
        <v>23.79</v>
      </c>
      <c r="G42" s="44" t="s">
        <v>37</v>
      </c>
      <c r="H42" s="45"/>
      <c r="I42" s="45"/>
      <c r="J42" s="45"/>
      <c r="K42" s="45"/>
      <c r="L42" s="45"/>
      <c r="M42" s="46"/>
      <c r="N42" s="32">
        <f>SUM(N37:N41)</f>
        <v>412033451.32968521</v>
      </c>
    </row>
    <row r="43" spans="3:14" x14ac:dyDescent="0.25">
      <c r="C43" s="9">
        <v>44409</v>
      </c>
      <c r="D43" s="9">
        <v>44439</v>
      </c>
      <c r="E43" s="1">
        <v>23.86</v>
      </c>
    </row>
    <row r="44" spans="3:14" x14ac:dyDescent="0.25">
      <c r="C44" s="9">
        <v>44378</v>
      </c>
      <c r="D44" s="9">
        <v>44408</v>
      </c>
      <c r="E44" s="1">
        <v>23.77</v>
      </c>
    </row>
    <row r="45" spans="3:14" x14ac:dyDescent="0.25">
      <c r="C45" s="9">
        <v>44348</v>
      </c>
      <c r="D45" s="9">
        <v>44377</v>
      </c>
      <c r="E45" s="1">
        <v>23.82</v>
      </c>
    </row>
    <row r="46" spans="3:14" x14ac:dyDescent="0.25">
      <c r="C46" s="9">
        <v>44317</v>
      </c>
      <c r="D46" s="9">
        <v>44347</v>
      </c>
      <c r="E46" s="1">
        <v>23.83</v>
      </c>
    </row>
    <row r="47" spans="3:14" x14ac:dyDescent="0.25">
      <c r="C47" s="9">
        <v>44287</v>
      </c>
      <c r="D47" s="9">
        <v>44316</v>
      </c>
      <c r="E47" s="1">
        <v>23.97</v>
      </c>
    </row>
    <row r="48" spans="3:14" x14ac:dyDescent="0.25">
      <c r="C48" s="9">
        <v>44256</v>
      </c>
      <c r="D48" s="9">
        <v>44286</v>
      </c>
      <c r="E48" s="1">
        <v>24.12</v>
      </c>
    </row>
    <row r="49" spans="3:5" x14ac:dyDescent="0.25">
      <c r="C49" s="9">
        <v>44228</v>
      </c>
      <c r="D49" s="9">
        <v>44255</v>
      </c>
      <c r="E49" s="1">
        <v>24.31</v>
      </c>
    </row>
    <row r="50" spans="3:5" x14ac:dyDescent="0.25">
      <c r="C50" s="9">
        <v>44197</v>
      </c>
      <c r="D50" s="9">
        <v>44227</v>
      </c>
      <c r="E50" s="1">
        <v>23.98</v>
      </c>
    </row>
    <row r="51" spans="3:5" x14ac:dyDescent="0.25">
      <c r="C51" s="9">
        <v>44166</v>
      </c>
      <c r="D51" s="9">
        <v>44196</v>
      </c>
      <c r="E51" s="1">
        <v>24.19</v>
      </c>
    </row>
    <row r="52" spans="3:5" x14ac:dyDescent="0.25">
      <c r="C52" s="9">
        <v>44136</v>
      </c>
      <c r="D52" s="9">
        <v>44165</v>
      </c>
      <c r="E52" s="1">
        <v>24.76</v>
      </c>
    </row>
    <row r="53" spans="3:5" x14ac:dyDescent="0.25">
      <c r="C53" s="9">
        <v>44105</v>
      </c>
      <c r="D53" s="9">
        <v>44135</v>
      </c>
      <c r="E53" s="1">
        <v>25.14</v>
      </c>
    </row>
    <row r="54" spans="3:5" x14ac:dyDescent="0.25">
      <c r="C54" s="9">
        <v>44075</v>
      </c>
      <c r="D54" s="9">
        <v>44104</v>
      </c>
      <c r="E54" s="1">
        <v>25.53</v>
      </c>
    </row>
    <row r="55" spans="3:5" x14ac:dyDescent="0.25">
      <c r="C55" s="9">
        <v>44044</v>
      </c>
      <c r="D55" s="9">
        <v>44074</v>
      </c>
      <c r="E55" s="1">
        <v>25.44</v>
      </c>
    </row>
    <row r="56" spans="3:5" x14ac:dyDescent="0.25">
      <c r="C56" s="9">
        <v>44013</v>
      </c>
      <c r="D56" s="9">
        <v>44043</v>
      </c>
      <c r="E56" s="1">
        <v>25.18</v>
      </c>
    </row>
    <row r="57" spans="3:5" x14ac:dyDescent="0.25">
      <c r="C57" s="9">
        <v>43983</v>
      </c>
      <c r="D57" s="9">
        <v>44012</v>
      </c>
      <c r="E57" s="1">
        <v>25.18</v>
      </c>
    </row>
    <row r="58" spans="3:5" x14ac:dyDescent="0.25">
      <c r="C58" s="9">
        <v>43952</v>
      </c>
      <c r="D58" s="9">
        <v>43982</v>
      </c>
      <c r="E58" s="1">
        <v>25.29</v>
      </c>
    </row>
    <row r="59" spans="3:5" x14ac:dyDescent="0.25">
      <c r="C59" s="9">
        <v>43922</v>
      </c>
      <c r="D59" s="9">
        <v>43951</v>
      </c>
      <c r="E59" s="1">
        <v>26.04</v>
      </c>
    </row>
    <row r="60" spans="3:5" x14ac:dyDescent="0.25">
      <c r="C60" s="9">
        <v>43891</v>
      </c>
      <c r="D60" s="9">
        <v>43921</v>
      </c>
      <c r="E60" s="1">
        <v>26.43</v>
      </c>
    </row>
    <row r="61" spans="3:5" x14ac:dyDescent="0.25">
      <c r="C61" s="9">
        <v>43862</v>
      </c>
      <c r="D61" s="9">
        <v>43890</v>
      </c>
      <c r="E61" s="1">
        <v>26.59</v>
      </c>
    </row>
    <row r="62" spans="3:5" x14ac:dyDescent="0.25">
      <c r="C62" s="9">
        <v>43831</v>
      </c>
      <c r="D62" s="9">
        <v>43861</v>
      </c>
      <c r="E62" s="1">
        <v>26.16</v>
      </c>
    </row>
    <row r="63" spans="3:5" x14ac:dyDescent="0.25">
      <c r="C63" s="9">
        <v>43800</v>
      </c>
      <c r="D63" s="9">
        <v>43830</v>
      </c>
      <c r="E63" s="1">
        <v>26.37</v>
      </c>
    </row>
    <row r="64" spans="3:5" x14ac:dyDescent="0.25">
      <c r="C64" s="9">
        <v>43770</v>
      </c>
      <c r="D64" s="9">
        <v>43799</v>
      </c>
      <c r="E64" s="1">
        <v>26.55</v>
      </c>
    </row>
    <row r="65" spans="3:5" x14ac:dyDescent="0.25">
      <c r="C65" s="9">
        <v>43739</v>
      </c>
      <c r="D65" s="9">
        <v>43769</v>
      </c>
      <c r="E65" s="1">
        <v>26.65</v>
      </c>
    </row>
    <row r="66" spans="3:5" x14ac:dyDescent="0.25">
      <c r="C66" s="9">
        <v>43709</v>
      </c>
      <c r="D66" s="9">
        <v>43738</v>
      </c>
      <c r="E66" s="1">
        <v>26.98</v>
      </c>
    </row>
    <row r="67" spans="3:5" x14ac:dyDescent="0.25">
      <c r="C67" s="9">
        <v>43678</v>
      </c>
      <c r="D67" s="9">
        <v>43708</v>
      </c>
      <c r="E67" s="1">
        <v>26.98</v>
      </c>
    </row>
    <row r="68" spans="3:5" x14ac:dyDescent="0.25">
      <c r="C68" s="9">
        <v>43647</v>
      </c>
      <c r="D68" s="9">
        <v>43677</v>
      </c>
      <c r="E68" s="1">
        <v>26.92</v>
      </c>
    </row>
    <row r="69" spans="3:5" x14ac:dyDescent="0.25">
      <c r="C69" s="9">
        <v>43617</v>
      </c>
      <c r="D69" s="9">
        <v>43646</v>
      </c>
      <c r="E69" s="1">
        <v>26.95</v>
      </c>
    </row>
    <row r="70" spans="3:5" x14ac:dyDescent="0.25">
      <c r="C70" s="9">
        <v>43586</v>
      </c>
      <c r="D70" s="9">
        <v>43616</v>
      </c>
      <c r="E70" s="1">
        <v>27.01</v>
      </c>
    </row>
    <row r="71" spans="3:5" x14ac:dyDescent="0.25">
      <c r="C71" s="9">
        <v>43556</v>
      </c>
      <c r="D71" s="9">
        <v>43585</v>
      </c>
      <c r="E71" s="1">
        <v>26.98</v>
      </c>
    </row>
    <row r="72" spans="3:5" x14ac:dyDescent="0.25">
      <c r="C72" s="9">
        <v>43525</v>
      </c>
      <c r="D72" s="9">
        <v>43555</v>
      </c>
      <c r="E72" s="1">
        <v>27.06</v>
      </c>
    </row>
    <row r="73" spans="3:5" x14ac:dyDescent="0.25">
      <c r="C73" s="9">
        <v>43497</v>
      </c>
      <c r="D73" s="9">
        <v>43524</v>
      </c>
      <c r="E73" s="1">
        <v>27.55</v>
      </c>
    </row>
    <row r="74" spans="3:5" x14ac:dyDescent="0.25">
      <c r="C74" s="9">
        <v>43466</v>
      </c>
      <c r="D74" s="9">
        <v>43496</v>
      </c>
      <c r="E74" s="1">
        <v>26.74</v>
      </c>
    </row>
    <row r="75" spans="3:5" x14ac:dyDescent="0.25">
      <c r="C75" s="9">
        <v>43435</v>
      </c>
      <c r="D75" s="9">
        <v>43465</v>
      </c>
      <c r="E75" s="1">
        <v>27.1</v>
      </c>
    </row>
    <row r="76" spans="3:5" x14ac:dyDescent="0.25">
      <c r="C76" s="9">
        <v>43405</v>
      </c>
      <c r="D76" s="9">
        <v>43434</v>
      </c>
      <c r="E76" s="1">
        <v>27.24</v>
      </c>
    </row>
    <row r="77" spans="3:5" x14ac:dyDescent="0.25">
      <c r="C77" s="9">
        <v>43374</v>
      </c>
      <c r="D77" s="9">
        <v>43404</v>
      </c>
      <c r="E77" s="1">
        <v>27.45</v>
      </c>
    </row>
    <row r="78" spans="3:5" x14ac:dyDescent="0.25">
      <c r="C78" s="9">
        <v>43344</v>
      </c>
      <c r="D78" s="9">
        <v>43373</v>
      </c>
      <c r="E78" s="1">
        <v>27.72</v>
      </c>
    </row>
    <row r="79" spans="3:5" x14ac:dyDescent="0.25">
      <c r="C79" s="9">
        <v>43313</v>
      </c>
      <c r="D79" s="9">
        <v>43343</v>
      </c>
      <c r="E79" s="1">
        <v>27.91</v>
      </c>
    </row>
    <row r="80" spans="3:5" x14ac:dyDescent="0.25">
      <c r="C80" s="9">
        <v>43282</v>
      </c>
      <c r="D80" s="9">
        <v>43312</v>
      </c>
      <c r="E80" s="1">
        <v>28.05</v>
      </c>
    </row>
    <row r="81" spans="1:5" x14ac:dyDescent="0.25">
      <c r="C81" s="9">
        <v>43252</v>
      </c>
      <c r="D81" s="9">
        <v>43281</v>
      </c>
      <c r="E81" s="1">
        <v>28.42</v>
      </c>
    </row>
    <row r="82" spans="1:5" x14ac:dyDescent="0.25">
      <c r="C82" s="9">
        <v>43221</v>
      </c>
      <c r="D82" s="9">
        <v>43251</v>
      </c>
      <c r="E82" s="1">
        <v>28.66</v>
      </c>
    </row>
    <row r="83" spans="1:5" x14ac:dyDescent="0.25">
      <c r="C83" s="9">
        <v>43191</v>
      </c>
      <c r="D83" s="9">
        <v>43220</v>
      </c>
      <c r="E83" s="1">
        <v>28.72</v>
      </c>
    </row>
    <row r="84" spans="1:5" x14ac:dyDescent="0.25">
      <c r="C84" s="9">
        <v>43160</v>
      </c>
      <c r="D84" s="9">
        <v>43190</v>
      </c>
      <c r="E84" s="1">
        <v>29.02</v>
      </c>
    </row>
    <row r="85" spans="1:5" x14ac:dyDescent="0.25">
      <c r="C85" s="9">
        <v>43132</v>
      </c>
      <c r="D85" s="9">
        <v>43159</v>
      </c>
      <c r="E85" s="1">
        <v>29.52</v>
      </c>
    </row>
    <row r="86" spans="1:5" x14ac:dyDescent="0.25">
      <c r="C86" s="9">
        <v>43101</v>
      </c>
      <c r="D86" s="9">
        <v>43131</v>
      </c>
      <c r="E86" s="1">
        <v>29.04</v>
      </c>
    </row>
    <row r="88" spans="1:5" x14ac:dyDescent="0.25">
      <c r="C88" t="s">
        <v>8</v>
      </c>
    </row>
    <row r="90" spans="1:5" ht="28.5" customHeight="1" x14ac:dyDescent="0.25">
      <c r="A90" s="47" t="s">
        <v>47</v>
      </c>
      <c r="B90" s="47"/>
      <c r="C90" s="47"/>
      <c r="D90" s="47"/>
      <c r="E90" s="47"/>
    </row>
    <row r="91" spans="1:5" ht="38.25" x14ac:dyDescent="0.25">
      <c r="A91" s="12" t="s">
        <v>12</v>
      </c>
      <c r="B91" s="12" t="s">
        <v>16</v>
      </c>
      <c r="C91" s="12" t="s">
        <v>13</v>
      </c>
      <c r="D91" s="12" t="s">
        <v>14</v>
      </c>
      <c r="E91" s="12" t="s">
        <v>15</v>
      </c>
    </row>
    <row r="92" spans="1:5" x14ac:dyDescent="0.25">
      <c r="A92" s="13">
        <v>9224006</v>
      </c>
      <c r="B92" s="14">
        <v>550000</v>
      </c>
      <c r="C92" s="15">
        <v>40909</v>
      </c>
      <c r="D92" s="13">
        <v>-74.108583927507695</v>
      </c>
      <c r="E92" s="13">
        <v>4.7345214029545302</v>
      </c>
    </row>
    <row r="93" spans="1:5" x14ac:dyDescent="0.25">
      <c r="A93" s="13">
        <v>9224007</v>
      </c>
      <c r="B93" s="14">
        <v>550000</v>
      </c>
      <c r="C93" s="15">
        <v>40909</v>
      </c>
      <c r="D93" s="13">
        <v>-74.108121229214603</v>
      </c>
      <c r="E93" s="13">
        <v>4.73335371804815</v>
      </c>
    </row>
    <row r="94" spans="1:5" x14ac:dyDescent="0.25">
      <c r="A94" s="13">
        <v>9224006</v>
      </c>
      <c r="B94" s="14">
        <v>650000</v>
      </c>
      <c r="C94" s="15">
        <v>41275</v>
      </c>
      <c r="D94" s="13">
        <v>-74.108583927507695</v>
      </c>
      <c r="E94" s="13">
        <v>4.7345214029545302</v>
      </c>
    </row>
    <row r="95" spans="1:5" x14ac:dyDescent="0.25">
      <c r="A95" s="13">
        <v>9224007</v>
      </c>
      <c r="B95" s="14">
        <v>650000</v>
      </c>
      <c r="C95" s="15">
        <v>41275</v>
      </c>
      <c r="D95" s="13">
        <v>-74.108121229214603</v>
      </c>
      <c r="E95" s="13">
        <v>4.73335371804815</v>
      </c>
    </row>
    <row r="96" spans="1:5" x14ac:dyDescent="0.25">
      <c r="A96" s="13">
        <v>9224006</v>
      </c>
      <c r="B96" s="14">
        <v>1100000</v>
      </c>
      <c r="C96" s="15">
        <v>41640</v>
      </c>
      <c r="D96" s="13">
        <v>-74.108583927507695</v>
      </c>
      <c r="E96" s="13">
        <v>4.7345214029545302</v>
      </c>
    </row>
    <row r="97" spans="1:5" x14ac:dyDescent="0.25">
      <c r="A97" s="13">
        <v>9224007</v>
      </c>
      <c r="B97" s="14">
        <v>1100000</v>
      </c>
      <c r="C97" s="15">
        <v>41640</v>
      </c>
      <c r="D97" s="13">
        <v>-74.108121229214603</v>
      </c>
      <c r="E97" s="13">
        <v>4.73335371804815</v>
      </c>
    </row>
    <row r="98" spans="1:5" x14ac:dyDescent="0.25">
      <c r="A98" s="13">
        <v>9224006</v>
      </c>
      <c r="B98" s="14">
        <v>1130000</v>
      </c>
      <c r="C98" s="15">
        <v>42005</v>
      </c>
      <c r="D98" s="13">
        <v>-74.108583927507695</v>
      </c>
      <c r="E98" s="13">
        <v>4.7345214029545302</v>
      </c>
    </row>
    <row r="99" spans="1:5" x14ac:dyDescent="0.25">
      <c r="A99" s="13">
        <v>9224007</v>
      </c>
      <c r="B99" s="14">
        <v>1130000</v>
      </c>
      <c r="C99" s="15">
        <v>42005</v>
      </c>
      <c r="D99" s="13">
        <v>-74.108121229214603</v>
      </c>
      <c r="E99" s="13">
        <v>4.73335371804815</v>
      </c>
    </row>
    <row r="100" spans="1:5" x14ac:dyDescent="0.25">
      <c r="A100" s="13">
        <v>9224006</v>
      </c>
      <c r="B100" s="14">
        <v>1400000</v>
      </c>
      <c r="C100" s="15">
        <v>42370</v>
      </c>
      <c r="D100" s="13">
        <v>-74.108583927507695</v>
      </c>
      <c r="E100" s="13">
        <v>4.7345214029545302</v>
      </c>
    </row>
    <row r="101" spans="1:5" x14ac:dyDescent="0.25">
      <c r="A101" s="13">
        <v>9224007</v>
      </c>
      <c r="B101" s="14">
        <v>1400000</v>
      </c>
      <c r="C101" s="15">
        <v>42370</v>
      </c>
      <c r="D101" s="13">
        <v>-74.108121229214603</v>
      </c>
      <c r="E101" s="13">
        <v>4.73335371804815</v>
      </c>
    </row>
    <row r="102" spans="1:5" x14ac:dyDescent="0.25">
      <c r="A102" s="13">
        <v>9224006</v>
      </c>
      <c r="B102" s="14">
        <v>1400000</v>
      </c>
      <c r="C102" s="15">
        <v>42736</v>
      </c>
      <c r="D102" s="13">
        <v>-74.108583927507695</v>
      </c>
      <c r="E102" s="13">
        <v>4.7345214029545302</v>
      </c>
    </row>
    <row r="103" spans="1:5" x14ac:dyDescent="0.25">
      <c r="A103" s="13">
        <v>9224007</v>
      </c>
      <c r="B103" s="14">
        <v>1400000</v>
      </c>
      <c r="C103" s="15">
        <v>42736</v>
      </c>
      <c r="D103" s="13">
        <v>-74.108121229214603</v>
      </c>
      <c r="E103" s="13">
        <v>4.73335371804815</v>
      </c>
    </row>
    <row r="104" spans="1:5" x14ac:dyDescent="0.25">
      <c r="A104" s="13">
        <v>9224006</v>
      </c>
      <c r="B104" s="14">
        <v>1500000</v>
      </c>
      <c r="C104" s="15">
        <v>43101</v>
      </c>
      <c r="D104" s="13">
        <v>-74.108583927507695</v>
      </c>
      <c r="E104" s="13">
        <v>4.7345214029545302</v>
      </c>
    </row>
    <row r="105" spans="1:5" x14ac:dyDescent="0.25">
      <c r="A105" s="13">
        <v>9224007</v>
      </c>
      <c r="B105" s="14">
        <v>1500000</v>
      </c>
      <c r="C105" s="15">
        <v>43101</v>
      </c>
      <c r="D105" s="13">
        <v>-74.108121229214603</v>
      </c>
      <c r="E105" s="13">
        <v>4.73335371804815</v>
      </c>
    </row>
    <row r="106" spans="1:5" x14ac:dyDescent="0.25">
      <c r="A106" s="13">
        <v>9224007</v>
      </c>
      <c r="B106" s="14">
        <v>1600000</v>
      </c>
      <c r="C106" s="15">
        <v>43466</v>
      </c>
      <c r="D106" s="13">
        <v>-74.1081219105467</v>
      </c>
      <c r="E106" s="13">
        <v>4.7333537616254402</v>
      </c>
    </row>
    <row r="107" spans="1:5" x14ac:dyDescent="0.25">
      <c r="A107" s="13">
        <v>9224006</v>
      </c>
      <c r="B107" s="14">
        <v>1600000</v>
      </c>
      <c r="C107" s="15">
        <v>43466</v>
      </c>
      <c r="D107" s="13">
        <v>-74.108583927507695</v>
      </c>
      <c r="E107" s="13">
        <v>4.7345214029545302</v>
      </c>
    </row>
    <row r="108" spans="1:5" x14ac:dyDescent="0.25">
      <c r="A108" s="13">
        <v>9224006</v>
      </c>
      <c r="B108" s="14">
        <v>1800000</v>
      </c>
      <c r="C108" s="15">
        <v>43831</v>
      </c>
      <c r="D108" s="13">
        <v>-74.108583535128105</v>
      </c>
      <c r="E108" s="13">
        <v>4.7345213777768196</v>
      </c>
    </row>
    <row r="109" spans="1:5" x14ac:dyDescent="0.25">
      <c r="A109" s="13">
        <v>9224007</v>
      </c>
      <c r="B109" s="14">
        <v>1800000</v>
      </c>
      <c r="C109" s="15">
        <v>43831</v>
      </c>
      <c r="D109" s="13">
        <v>-74.108121140320506</v>
      </c>
      <c r="E109" s="13">
        <v>4.7333537123793397</v>
      </c>
    </row>
    <row r="110" spans="1:5" x14ac:dyDescent="0.25">
      <c r="A110" s="13">
        <v>9224006</v>
      </c>
      <c r="B110" s="14">
        <v>1825000</v>
      </c>
      <c r="C110" s="15">
        <v>44197</v>
      </c>
      <c r="D110" s="13">
        <v>-74.108583535128105</v>
      </c>
      <c r="E110" s="13">
        <v>4.7345213777768196</v>
      </c>
    </row>
    <row r="111" spans="1:5" x14ac:dyDescent="0.25">
      <c r="A111" s="13">
        <v>9224007</v>
      </c>
      <c r="B111" s="14">
        <v>1825000</v>
      </c>
      <c r="C111" s="15">
        <v>44197</v>
      </c>
      <c r="D111" s="13">
        <v>-74.108121140320506</v>
      </c>
      <c r="E111" s="13">
        <v>4.7333537123793397</v>
      </c>
    </row>
    <row r="112" spans="1:5" x14ac:dyDescent="0.25">
      <c r="A112" s="13">
        <v>9224007</v>
      </c>
      <c r="B112" s="14">
        <v>1825000</v>
      </c>
      <c r="C112" s="15">
        <v>44562</v>
      </c>
      <c r="D112" s="13">
        <v>-74.108121140320506</v>
      </c>
      <c r="E112" s="13">
        <v>4.7333537123793397</v>
      </c>
    </row>
    <row r="113" spans="1:5" x14ac:dyDescent="0.25">
      <c r="A113" s="13">
        <v>9224006</v>
      </c>
      <c r="B113" s="14">
        <v>1825000</v>
      </c>
      <c r="C113" s="15">
        <v>44562</v>
      </c>
      <c r="D113" s="13">
        <v>-74.108583535128105</v>
      </c>
      <c r="E113" s="13">
        <v>4.7345213777768196</v>
      </c>
    </row>
    <row r="114" spans="1:5" x14ac:dyDescent="0.25">
      <c r="A114" s="13">
        <v>9224006</v>
      </c>
      <c r="B114" s="14">
        <v>1310000</v>
      </c>
      <c r="C114" s="15">
        <v>44927</v>
      </c>
      <c r="D114" s="13">
        <v>-74.108583535128105</v>
      </c>
      <c r="E114" s="13">
        <v>4.7345213777768196</v>
      </c>
    </row>
    <row r="115" spans="1:5" x14ac:dyDescent="0.25">
      <c r="A115" s="13">
        <v>9224007</v>
      </c>
      <c r="B115" s="14">
        <v>1870000</v>
      </c>
      <c r="C115" s="15">
        <v>44927</v>
      </c>
      <c r="D115" s="13">
        <v>-74.108121140320506</v>
      </c>
      <c r="E115" s="13">
        <v>4.7333537123793397</v>
      </c>
    </row>
    <row r="116" spans="1:5" x14ac:dyDescent="0.25">
      <c r="A116" s="48" t="s">
        <v>17</v>
      </c>
      <c r="B116" s="49"/>
      <c r="C116" s="49"/>
      <c r="D116" s="49"/>
      <c r="E116" s="50"/>
    </row>
    <row r="119" spans="1:5" ht="30" x14ac:dyDescent="0.25">
      <c r="B119" s="20" t="s">
        <v>0</v>
      </c>
      <c r="C119" s="6" t="s">
        <v>20</v>
      </c>
      <c r="D119" s="5" t="s">
        <v>21</v>
      </c>
      <c r="E119" s="5" t="s">
        <v>38</v>
      </c>
    </row>
    <row r="120" spans="1:5" x14ac:dyDescent="0.25">
      <c r="B120" s="1">
        <v>1996</v>
      </c>
      <c r="C120" s="1">
        <v>495</v>
      </c>
      <c r="D120" s="21"/>
      <c r="E120" s="7">
        <f t="shared" ref="E120:E135" si="3">E121/(D121+1)</f>
        <v>383450.70422535209</v>
      </c>
    </row>
    <row r="121" spans="1:5" x14ac:dyDescent="0.25">
      <c r="B121" s="1">
        <v>1997</v>
      </c>
      <c r="C121" s="1">
        <v>432</v>
      </c>
      <c r="D121" s="21">
        <f>(C121/C120)-1</f>
        <v>-0.12727272727272732</v>
      </c>
      <c r="E121" s="7">
        <f t="shared" si="3"/>
        <v>334647.88732394361</v>
      </c>
    </row>
    <row r="122" spans="1:5" x14ac:dyDescent="0.25">
      <c r="B122" s="1">
        <v>1998</v>
      </c>
      <c r="C122" s="1">
        <v>345</v>
      </c>
      <c r="D122" s="21">
        <f t="shared" ref="D122:D136" si="4">(C122/C121)-1</f>
        <v>-0.20138888888888884</v>
      </c>
      <c r="E122" s="7">
        <f t="shared" si="3"/>
        <v>267253.52112676052</v>
      </c>
    </row>
    <row r="123" spans="1:5" x14ac:dyDescent="0.25">
      <c r="B123" s="1">
        <v>1999</v>
      </c>
      <c r="C123" s="1">
        <v>300</v>
      </c>
      <c r="D123" s="21">
        <f t="shared" si="4"/>
        <v>-0.13043478260869568</v>
      </c>
      <c r="E123" s="7">
        <f t="shared" si="3"/>
        <v>232394.36619718303</v>
      </c>
    </row>
    <row r="124" spans="1:5" x14ac:dyDescent="0.25">
      <c r="B124" s="1">
        <v>2000</v>
      </c>
      <c r="C124" s="1">
        <v>280</v>
      </c>
      <c r="D124" s="21">
        <f t="shared" si="4"/>
        <v>-6.6666666666666652E-2</v>
      </c>
      <c r="E124" s="7">
        <f t="shared" si="3"/>
        <v>216901.40845070416</v>
      </c>
    </row>
    <row r="125" spans="1:5" x14ac:dyDescent="0.25">
      <c r="B125" s="1">
        <v>2001</v>
      </c>
      <c r="C125" s="1">
        <v>262</v>
      </c>
      <c r="D125" s="21">
        <f t="shared" si="4"/>
        <v>-6.4285714285714279E-2</v>
      </c>
      <c r="E125" s="7">
        <f t="shared" si="3"/>
        <v>202957.74647887319</v>
      </c>
    </row>
    <row r="126" spans="1:5" x14ac:dyDescent="0.25">
      <c r="B126" s="1">
        <v>2002</v>
      </c>
      <c r="C126" s="1">
        <v>258</v>
      </c>
      <c r="D126" s="21">
        <f t="shared" si="4"/>
        <v>-1.5267175572519109E-2</v>
      </c>
      <c r="E126" s="7">
        <f t="shared" si="3"/>
        <v>199859.1549295774</v>
      </c>
    </row>
    <row r="127" spans="1:5" x14ac:dyDescent="0.25">
      <c r="B127" s="1">
        <v>2003</v>
      </c>
      <c r="C127" s="1">
        <v>266</v>
      </c>
      <c r="D127" s="21">
        <f t="shared" si="4"/>
        <v>3.1007751937984551E-2</v>
      </c>
      <c r="E127" s="7">
        <f t="shared" si="3"/>
        <v>206056.33802816895</v>
      </c>
    </row>
    <row r="128" spans="1:5" x14ac:dyDescent="0.25">
      <c r="B128" s="1">
        <v>2004</v>
      </c>
      <c r="C128" s="1">
        <v>276</v>
      </c>
      <c r="D128" s="21">
        <f t="shared" si="4"/>
        <v>3.7593984962406068E-2</v>
      </c>
      <c r="E128" s="7">
        <f t="shared" si="3"/>
        <v>213802.8169014084</v>
      </c>
    </row>
    <row r="129" spans="2:7" x14ac:dyDescent="0.25">
      <c r="B129" s="1">
        <v>2005</v>
      </c>
      <c r="C129" s="1">
        <v>280</v>
      </c>
      <c r="D129" s="21">
        <f t="shared" si="4"/>
        <v>1.449275362318847E-2</v>
      </c>
      <c r="E129" s="7">
        <f t="shared" si="3"/>
        <v>216901.40845070418</v>
      </c>
    </row>
    <row r="130" spans="2:7" x14ac:dyDescent="0.25">
      <c r="B130" s="1">
        <v>2006</v>
      </c>
      <c r="C130" s="1">
        <v>308</v>
      </c>
      <c r="D130" s="21">
        <f t="shared" si="4"/>
        <v>0.10000000000000009</v>
      </c>
      <c r="E130" s="7">
        <f t="shared" si="3"/>
        <v>238591.54929577463</v>
      </c>
    </row>
    <row r="131" spans="2:7" x14ac:dyDescent="0.25">
      <c r="B131" s="1">
        <v>2007</v>
      </c>
      <c r="C131" s="1">
        <v>334</v>
      </c>
      <c r="D131" s="21">
        <f t="shared" si="4"/>
        <v>8.4415584415584499E-2</v>
      </c>
      <c r="E131" s="7">
        <f t="shared" si="3"/>
        <v>258732.39436619717</v>
      </c>
    </row>
    <row r="132" spans="2:7" x14ac:dyDescent="0.25">
      <c r="B132" s="1">
        <v>2008</v>
      </c>
      <c r="C132" s="1">
        <v>400</v>
      </c>
      <c r="D132" s="21">
        <f t="shared" si="4"/>
        <v>0.19760479041916157</v>
      </c>
      <c r="E132" s="7">
        <f t="shared" si="3"/>
        <v>309859.15492957743</v>
      </c>
    </row>
    <row r="133" spans="2:7" x14ac:dyDescent="0.25">
      <c r="B133" s="1">
        <v>2009</v>
      </c>
      <c r="C133" s="1">
        <v>445</v>
      </c>
      <c r="D133" s="21">
        <f t="shared" si="4"/>
        <v>0.11250000000000004</v>
      </c>
      <c r="E133" s="7">
        <f t="shared" si="3"/>
        <v>344718.30985915492</v>
      </c>
    </row>
    <row r="134" spans="2:7" x14ac:dyDescent="0.25">
      <c r="B134" s="1">
        <v>2010</v>
      </c>
      <c r="C134" s="1">
        <v>480</v>
      </c>
      <c r="D134" s="21">
        <f t="shared" si="4"/>
        <v>7.8651685393258397E-2</v>
      </c>
      <c r="E134" s="7">
        <f t="shared" si="3"/>
        <v>371830.98591549293</v>
      </c>
    </row>
    <row r="135" spans="2:7" x14ac:dyDescent="0.25">
      <c r="B135" s="1">
        <v>2011</v>
      </c>
      <c r="C135" s="1">
        <v>525</v>
      </c>
      <c r="D135" s="21">
        <f t="shared" si="4"/>
        <v>9.375E-2</v>
      </c>
      <c r="E135" s="7">
        <f t="shared" si="3"/>
        <v>406690.14084507042</v>
      </c>
    </row>
    <row r="136" spans="2:7" x14ac:dyDescent="0.25">
      <c r="B136" s="1">
        <v>2012</v>
      </c>
      <c r="C136" s="1">
        <v>710</v>
      </c>
      <c r="D136" s="21">
        <f t="shared" si="4"/>
        <v>0.35238095238095246</v>
      </c>
      <c r="E136" s="22">
        <v>550000</v>
      </c>
      <c r="F136" s="19" t="s">
        <v>22</v>
      </c>
      <c r="G136" s="19"/>
    </row>
  </sheetData>
  <sheetProtection algorithmName="SHA-512" hashValue="f0GA763t7ioThZPV6qnA5UC3mTTRHoL5z7z+cXbCY6Pn9uF6ZQmVT+fDU7a0Rayc6yxZkem3oLed8Ul60/firQ==" saltValue="CZpz4MJU9Bx4amZSbI5Lkg==" spinCount="100000" sheet="1" objects="1" scenarios="1"/>
  <mergeCells count="13">
    <mergeCell ref="B2:J2"/>
    <mergeCell ref="A90:E90"/>
    <mergeCell ref="A116:E116"/>
    <mergeCell ref="B11:I11"/>
    <mergeCell ref="B23:I23"/>
    <mergeCell ref="G26:N26"/>
    <mergeCell ref="G33:M33"/>
    <mergeCell ref="G35:N35"/>
    <mergeCell ref="G42:M42"/>
    <mergeCell ref="B24:H24"/>
    <mergeCell ref="C26:E26"/>
    <mergeCell ref="B14:J14"/>
    <mergeCell ref="B12:H1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7F017-C926-4E8A-8F39-F87B4D4B4911}">
  <dimension ref="B2:K65"/>
  <sheetViews>
    <sheetView zoomScale="160" zoomScaleNormal="160" workbookViewId="0"/>
  </sheetViews>
  <sheetFormatPr baseColWidth="10" defaultRowHeight="15" x14ac:dyDescent="0.25"/>
  <cols>
    <col min="4" max="4" width="15.42578125" customWidth="1"/>
    <col min="5" max="5" width="21" customWidth="1"/>
    <col min="6" max="6" width="17.42578125" customWidth="1"/>
    <col min="7" max="7" width="17.5703125" customWidth="1"/>
    <col min="8" max="8" width="8.85546875" customWidth="1"/>
    <col min="10" max="10" width="15.42578125" customWidth="1"/>
    <col min="11" max="11" width="19.85546875" bestFit="1" customWidth="1"/>
  </cols>
  <sheetData>
    <row r="2" spans="2:11" ht="15" customHeight="1" x14ac:dyDescent="0.25">
      <c r="B2" s="52" t="s">
        <v>45</v>
      </c>
      <c r="C2" s="53"/>
      <c r="D2" s="53"/>
      <c r="E2" s="53"/>
      <c r="F2" s="53"/>
      <c r="G2" s="53"/>
      <c r="H2" s="53"/>
      <c r="I2" s="53"/>
      <c r="J2" s="53"/>
      <c r="K2" s="54"/>
    </row>
    <row r="3" spans="2:11" ht="45" x14ac:dyDescent="0.25">
      <c r="B3" s="4" t="s">
        <v>0</v>
      </c>
      <c r="C3" s="5" t="s">
        <v>1</v>
      </c>
      <c r="D3" s="4" t="s">
        <v>42</v>
      </c>
      <c r="E3" s="5" t="s">
        <v>2</v>
      </c>
      <c r="F3" s="4" t="s">
        <v>39</v>
      </c>
      <c r="G3" s="5" t="s">
        <v>43</v>
      </c>
      <c r="H3" s="4" t="s">
        <v>11</v>
      </c>
      <c r="I3" s="5" t="s">
        <v>40</v>
      </c>
      <c r="J3" s="23" t="s">
        <v>27</v>
      </c>
      <c r="K3" s="4" t="s">
        <v>41</v>
      </c>
    </row>
    <row r="4" spans="2:11" x14ac:dyDescent="0.25">
      <c r="B4" s="16">
        <v>1996</v>
      </c>
      <c r="C4" s="1"/>
      <c r="D4" s="7"/>
      <c r="E4" s="7"/>
      <c r="F4" s="33"/>
      <c r="G4" s="7"/>
      <c r="H4" s="17">
        <v>26.519566809211156</v>
      </c>
      <c r="I4" s="18">
        <v>0.21629999999999999</v>
      </c>
      <c r="J4" s="24"/>
      <c r="K4" s="35">
        <f t="shared" ref="K4:K31" si="0">G4*J4</f>
        <v>0</v>
      </c>
    </row>
    <row r="5" spans="2:11" x14ac:dyDescent="0.25">
      <c r="B5" s="16">
        <v>1997</v>
      </c>
      <c r="C5" s="1">
        <v>6293.81</v>
      </c>
      <c r="D5" s="7">
        <v>334647.88732394361</v>
      </c>
      <c r="E5" s="7">
        <f t="shared" ref="E5:E31" si="1">C5*D5</f>
        <v>2106210219.7183096</v>
      </c>
      <c r="F5" s="33">
        <f t="shared" ref="F5:F31" si="2">E5*0.56%</f>
        <v>11794777.230422536</v>
      </c>
      <c r="G5" s="7">
        <f t="shared" ref="G5:G31" si="3">F5*12</f>
        <v>141537326.76507044</v>
      </c>
      <c r="H5" s="17">
        <v>31.208226221079691</v>
      </c>
      <c r="I5" s="18">
        <v>0.17680000000000001</v>
      </c>
      <c r="J5" s="24">
        <f t="shared" ref="J5:J31" si="4">$H$30/H4</f>
        <v>4.7517429472373642</v>
      </c>
      <c r="K5" s="35">
        <f t="shared" si="0"/>
        <v>672548994.22675371</v>
      </c>
    </row>
    <row r="6" spans="2:11" x14ac:dyDescent="0.25">
      <c r="B6" s="16">
        <v>1998</v>
      </c>
      <c r="C6" s="1">
        <v>6293.81</v>
      </c>
      <c r="D6" s="7">
        <v>267253.52112676052</v>
      </c>
      <c r="E6" s="7">
        <f t="shared" si="1"/>
        <v>1682042883.8028166</v>
      </c>
      <c r="F6" s="33">
        <f t="shared" si="2"/>
        <v>9419440.1492957752</v>
      </c>
      <c r="G6" s="7">
        <f t="shared" si="3"/>
        <v>113033281.7915493</v>
      </c>
      <c r="H6" s="17">
        <v>36.42</v>
      </c>
      <c r="I6" s="18">
        <v>0.16700000000000001</v>
      </c>
      <c r="J6" s="24">
        <f t="shared" si="4"/>
        <v>4.0378509068978277</v>
      </c>
      <c r="K6" s="35">
        <f t="shared" si="0"/>
        <v>456411539.39164501</v>
      </c>
    </row>
    <row r="7" spans="2:11" x14ac:dyDescent="0.25">
      <c r="B7" s="16">
        <v>1999</v>
      </c>
      <c r="C7" s="1">
        <v>6293.81</v>
      </c>
      <c r="D7" s="7">
        <v>232394.36619718303</v>
      </c>
      <c r="E7" s="7">
        <f t="shared" si="1"/>
        <v>1462645985.9154925</v>
      </c>
      <c r="F7" s="33">
        <f t="shared" si="2"/>
        <v>8190817.5211267592</v>
      </c>
      <c r="G7" s="7">
        <f t="shared" si="3"/>
        <v>98289810.253521115</v>
      </c>
      <c r="H7" s="1">
        <v>39.79</v>
      </c>
      <c r="I7" s="18">
        <v>9.2299999999999993E-2</v>
      </c>
      <c r="J7" s="24">
        <f t="shared" si="4"/>
        <v>3.4600264840598354</v>
      </c>
      <c r="K7" s="35">
        <f t="shared" si="0"/>
        <v>340085346.59039903</v>
      </c>
    </row>
    <row r="8" spans="2:11" x14ac:dyDescent="0.25">
      <c r="B8" s="16">
        <v>2000</v>
      </c>
      <c r="C8" s="1">
        <v>6293.81</v>
      </c>
      <c r="D8" s="7">
        <v>216901.40845070416</v>
      </c>
      <c r="E8" s="7">
        <f t="shared" si="1"/>
        <v>1365136253.5211265</v>
      </c>
      <c r="F8" s="33">
        <f t="shared" si="2"/>
        <v>7644763.0197183099</v>
      </c>
      <c r="G8" s="7">
        <f t="shared" si="3"/>
        <v>91737156.236619711</v>
      </c>
      <c r="H8" s="1">
        <v>43.27</v>
      </c>
      <c r="I8" s="18">
        <v>8.7499999999999994E-2</v>
      </c>
      <c r="J8" s="24">
        <f t="shared" si="4"/>
        <v>3.1669807627408697</v>
      </c>
      <c r="K8" s="35">
        <f t="shared" si="0"/>
        <v>290529809.02992821</v>
      </c>
    </row>
    <row r="9" spans="2:11" x14ac:dyDescent="0.25">
      <c r="B9" s="16">
        <v>2001</v>
      </c>
      <c r="C9" s="1">
        <v>6293.81</v>
      </c>
      <c r="D9" s="7">
        <v>202957.74647887319</v>
      </c>
      <c r="E9" s="7">
        <f t="shared" si="1"/>
        <v>1277377494.3661969</v>
      </c>
      <c r="F9" s="33">
        <f t="shared" si="2"/>
        <v>7153313.9684507037</v>
      </c>
      <c r="G9" s="7">
        <f t="shared" si="3"/>
        <v>85839767.621408448</v>
      </c>
      <c r="H9" s="1">
        <v>46.58</v>
      </c>
      <c r="I9" s="18">
        <v>7.6499999999999999E-2</v>
      </c>
      <c r="J9" s="24">
        <f t="shared" si="4"/>
        <v>2.912275584688218</v>
      </c>
      <c r="K9" s="35">
        <f t="shared" si="0"/>
        <v>249989059.43913805</v>
      </c>
    </row>
    <row r="10" spans="2:11" x14ac:dyDescent="0.25">
      <c r="B10" s="16">
        <v>2002</v>
      </c>
      <c r="C10" s="1">
        <v>6293.81</v>
      </c>
      <c r="D10" s="7">
        <v>199859.1549295774</v>
      </c>
      <c r="E10" s="7">
        <f t="shared" si="1"/>
        <v>1257875547.8873236</v>
      </c>
      <c r="F10" s="33">
        <f t="shared" si="2"/>
        <v>7044103.0681690136</v>
      </c>
      <c r="G10" s="7">
        <f t="shared" si="3"/>
        <v>84529236.818028167</v>
      </c>
      <c r="H10" s="1">
        <v>49.83</v>
      </c>
      <c r="I10" s="18">
        <v>6.9900000000000004E-2</v>
      </c>
      <c r="J10" s="24">
        <f t="shared" si="4"/>
        <v>2.7053277060854275</v>
      </c>
      <c r="K10" s="35">
        <f t="shared" si="0"/>
        <v>228679286.33806801</v>
      </c>
    </row>
    <row r="11" spans="2:11" x14ac:dyDescent="0.25">
      <c r="B11" s="16">
        <v>2003</v>
      </c>
      <c r="C11" s="1">
        <v>6293.81</v>
      </c>
      <c r="D11" s="7">
        <v>206056.33802816895</v>
      </c>
      <c r="E11" s="7">
        <f t="shared" si="1"/>
        <v>1296879440.8450701</v>
      </c>
      <c r="F11" s="33">
        <f t="shared" si="2"/>
        <v>7262524.8687323937</v>
      </c>
      <c r="G11" s="7">
        <f t="shared" si="3"/>
        <v>87150298.424788728</v>
      </c>
      <c r="H11" s="1">
        <v>53.07</v>
      </c>
      <c r="I11" s="18">
        <v>6.4899999999999999E-2</v>
      </c>
      <c r="J11" s="24">
        <f t="shared" si="4"/>
        <v>2.5288814880485493</v>
      </c>
      <c r="K11" s="35">
        <f t="shared" si="0"/>
        <v>220392776.36435485</v>
      </c>
    </row>
    <row r="12" spans="2:11" x14ac:dyDescent="0.25">
      <c r="B12" s="16">
        <v>2004</v>
      </c>
      <c r="C12" s="1">
        <v>6293.81</v>
      </c>
      <c r="D12" s="7">
        <v>213802.8169014084</v>
      </c>
      <c r="E12" s="7">
        <f t="shared" si="1"/>
        <v>1345634307.0422533</v>
      </c>
      <c r="F12" s="33">
        <f t="shared" si="2"/>
        <v>7535552.1194366189</v>
      </c>
      <c r="G12" s="7">
        <f t="shared" si="3"/>
        <v>90426625.43323943</v>
      </c>
      <c r="H12" s="1">
        <v>55.99</v>
      </c>
      <c r="I12" s="18">
        <v>5.5E-2</v>
      </c>
      <c r="J12" s="24">
        <f t="shared" si="4"/>
        <v>2.3744896278398193</v>
      </c>
      <c r="K12" s="35">
        <f t="shared" si="0"/>
        <v>214717084.17178345</v>
      </c>
    </row>
    <row r="13" spans="2:11" x14ac:dyDescent="0.25">
      <c r="B13" s="16">
        <v>2005</v>
      </c>
      <c r="C13" s="1">
        <v>6293.81</v>
      </c>
      <c r="D13" s="7">
        <v>216901.40845070418</v>
      </c>
      <c r="E13" s="7">
        <f t="shared" si="1"/>
        <v>1365136253.5211265</v>
      </c>
      <c r="F13" s="33">
        <f t="shared" si="2"/>
        <v>7644763.0197183099</v>
      </c>
      <c r="G13" s="7">
        <f t="shared" si="3"/>
        <v>91737156.236619711</v>
      </c>
      <c r="H13" s="1">
        <v>58.7</v>
      </c>
      <c r="I13" s="18">
        <v>4.8500000000000001E-2</v>
      </c>
      <c r="J13" s="24">
        <f t="shared" si="4"/>
        <v>2.2506548410333846</v>
      </c>
      <c r="K13" s="35">
        <f t="shared" si="0"/>
        <v>206468674.78658411</v>
      </c>
    </row>
    <row r="14" spans="2:11" x14ac:dyDescent="0.25">
      <c r="B14" s="16">
        <v>2006</v>
      </c>
      <c r="C14" s="1">
        <v>6293.81</v>
      </c>
      <c r="D14" s="7">
        <v>238591.54929577463</v>
      </c>
      <c r="E14" s="7">
        <f t="shared" si="1"/>
        <v>1501649878.8732395</v>
      </c>
      <c r="F14" s="33">
        <f t="shared" si="2"/>
        <v>8409239.3216901422</v>
      </c>
      <c r="G14" s="7">
        <f t="shared" si="3"/>
        <v>100910871.86028171</v>
      </c>
      <c r="H14" s="1">
        <v>61.33</v>
      </c>
      <c r="I14" s="18">
        <v>4.48E-2</v>
      </c>
      <c r="J14" s="24">
        <f t="shared" si="4"/>
        <v>2.1467489701781806</v>
      </c>
      <c r="K14" s="35">
        <f t="shared" si="0"/>
        <v>216630310.2458421</v>
      </c>
    </row>
    <row r="15" spans="2:11" x14ac:dyDescent="0.25">
      <c r="B15" s="16">
        <v>2007</v>
      </c>
      <c r="C15" s="1">
        <v>6293.81</v>
      </c>
      <c r="D15" s="7">
        <v>258732.39436619717</v>
      </c>
      <c r="E15" s="7">
        <f t="shared" si="1"/>
        <v>1628412530.9859154</v>
      </c>
      <c r="F15" s="33">
        <f t="shared" si="2"/>
        <v>9119110.1735211276</v>
      </c>
      <c r="G15" s="7">
        <f t="shared" si="3"/>
        <v>109429322.08225353</v>
      </c>
      <c r="H15" s="1">
        <v>64.819999999999993</v>
      </c>
      <c r="I15" s="18">
        <v>5.6899999999999999E-2</v>
      </c>
      <c r="J15" s="24">
        <f t="shared" si="4"/>
        <v>2.0546904377867148</v>
      </c>
      <c r="K15" s="35">
        <f t="shared" si="0"/>
        <v>224843381.69588894</v>
      </c>
    </row>
    <row r="16" spans="2:11" x14ac:dyDescent="0.25">
      <c r="B16" s="16">
        <v>2008</v>
      </c>
      <c r="C16" s="1">
        <v>6293.81</v>
      </c>
      <c r="D16" s="7">
        <v>309859.15492957743</v>
      </c>
      <c r="E16" s="7">
        <f t="shared" si="1"/>
        <v>1950194647.8873239</v>
      </c>
      <c r="F16" s="33">
        <f t="shared" si="2"/>
        <v>10921090.028169015</v>
      </c>
      <c r="G16" s="7">
        <f t="shared" si="3"/>
        <v>131053080.33802819</v>
      </c>
      <c r="H16" s="1">
        <v>69.8</v>
      </c>
      <c r="I16" s="18">
        <v>7.6700000000000004E-2</v>
      </c>
      <c r="J16" s="24">
        <f t="shared" si="4"/>
        <v>1.9440630137219874</v>
      </c>
      <c r="K16" s="35">
        <f t="shared" si="0"/>
        <v>254775446.31949681</v>
      </c>
    </row>
    <row r="17" spans="2:11" x14ac:dyDescent="0.25">
      <c r="B17" s="16">
        <v>2009</v>
      </c>
      <c r="C17" s="1">
        <v>6293.81</v>
      </c>
      <c r="D17" s="7">
        <v>344718.30985915492</v>
      </c>
      <c r="E17" s="7">
        <f t="shared" si="1"/>
        <v>2169591545.7746482</v>
      </c>
      <c r="F17" s="33">
        <f t="shared" si="2"/>
        <v>12149712.656338032</v>
      </c>
      <c r="G17" s="7">
        <f t="shared" si="3"/>
        <v>145796551.87605637</v>
      </c>
      <c r="H17" s="1">
        <v>71.2</v>
      </c>
      <c r="I17" s="18">
        <v>0.02</v>
      </c>
      <c r="J17" s="24">
        <f t="shared" si="4"/>
        <v>1.8053605236312209</v>
      </c>
      <c r="K17" s="35">
        <f t="shared" si="0"/>
        <v>263215339.23858359</v>
      </c>
    </row>
    <row r="18" spans="2:11" x14ac:dyDescent="0.25">
      <c r="B18" s="16">
        <v>2010</v>
      </c>
      <c r="C18" s="1">
        <v>6293.81</v>
      </c>
      <c r="D18" s="7">
        <v>371830.98591549293</v>
      </c>
      <c r="E18" s="7">
        <f t="shared" si="1"/>
        <v>2340233577.4647889</v>
      </c>
      <c r="F18" s="33">
        <f t="shared" si="2"/>
        <v>13105308.03380282</v>
      </c>
      <c r="G18" s="7">
        <f t="shared" si="3"/>
        <v>157263696.40563384</v>
      </c>
      <c r="H18" s="1">
        <v>73.45</v>
      </c>
      <c r="I18" s="18">
        <v>3.1699999999999999E-2</v>
      </c>
      <c r="J18" s="24">
        <f t="shared" si="4"/>
        <v>1.7698618616497079</v>
      </c>
      <c r="K18" s="35">
        <f t="shared" si="0"/>
        <v>278335018.49038959</v>
      </c>
    </row>
    <row r="19" spans="2:11" x14ac:dyDescent="0.25">
      <c r="B19" s="16">
        <v>2011</v>
      </c>
      <c r="C19" s="1">
        <v>6293.81</v>
      </c>
      <c r="D19" s="7">
        <v>406690.14084507042</v>
      </c>
      <c r="E19" s="7">
        <f t="shared" si="1"/>
        <v>2559630475.3521128</v>
      </c>
      <c r="F19" s="33">
        <f t="shared" si="2"/>
        <v>14333930.661971834</v>
      </c>
      <c r="G19" s="7">
        <f t="shared" si="3"/>
        <v>172007167.94366199</v>
      </c>
      <c r="H19" s="1">
        <v>76.19</v>
      </c>
      <c r="I19" s="18">
        <v>3.73E-2</v>
      </c>
      <c r="J19" s="24">
        <f t="shared" si="4"/>
        <v>1.7156455350504998</v>
      </c>
      <c r="K19" s="35">
        <f t="shared" si="0"/>
        <v>295103329.67922515</v>
      </c>
    </row>
    <row r="20" spans="2:11" x14ac:dyDescent="0.25">
      <c r="B20" s="16">
        <v>2012</v>
      </c>
      <c r="C20" s="1">
        <v>6293.81</v>
      </c>
      <c r="D20" s="7">
        <v>550000</v>
      </c>
      <c r="E20" s="7">
        <f t="shared" si="1"/>
        <v>3461595500</v>
      </c>
      <c r="F20" s="33">
        <f t="shared" si="2"/>
        <v>19384934.800000004</v>
      </c>
      <c r="G20" s="7">
        <f t="shared" si="3"/>
        <v>232619217.60000005</v>
      </c>
      <c r="H20" s="1">
        <v>78.05</v>
      </c>
      <c r="I20" s="18">
        <v>2.4400000000000002E-2</v>
      </c>
      <c r="J20" s="24">
        <f t="shared" si="4"/>
        <v>1.6539462468756951</v>
      </c>
      <c r="K20" s="35">
        <f t="shared" si="0"/>
        <v>384739681.90068072</v>
      </c>
    </row>
    <row r="21" spans="2:11" x14ac:dyDescent="0.25">
      <c r="B21" s="16">
        <v>2013</v>
      </c>
      <c r="C21" s="1">
        <v>6293.81</v>
      </c>
      <c r="D21" s="7">
        <v>650000</v>
      </c>
      <c r="E21" s="7">
        <f t="shared" si="1"/>
        <v>4090976500.0000005</v>
      </c>
      <c r="F21" s="33">
        <f t="shared" si="2"/>
        <v>22909468.400000006</v>
      </c>
      <c r="G21" s="7">
        <f t="shared" si="3"/>
        <v>274913620.80000007</v>
      </c>
      <c r="H21" s="1">
        <v>79.56</v>
      </c>
      <c r="I21" s="18">
        <v>1.9400000000000001E-2</v>
      </c>
      <c r="J21" s="24">
        <f t="shared" si="4"/>
        <v>1.6145312562390675</v>
      </c>
      <c r="K21" s="35">
        <f t="shared" si="0"/>
        <v>443856633.54745471</v>
      </c>
    </row>
    <row r="22" spans="2:11" x14ac:dyDescent="0.25">
      <c r="B22" s="16">
        <v>2014</v>
      </c>
      <c r="C22" s="1">
        <v>6293.81</v>
      </c>
      <c r="D22" s="7">
        <v>1100000</v>
      </c>
      <c r="E22" s="7">
        <f t="shared" si="1"/>
        <v>6923191000</v>
      </c>
      <c r="F22" s="33">
        <f t="shared" si="2"/>
        <v>38769869.600000009</v>
      </c>
      <c r="G22" s="7">
        <f t="shared" si="3"/>
        <v>465238435.20000011</v>
      </c>
      <c r="H22" s="1">
        <v>82.47</v>
      </c>
      <c r="I22" s="18">
        <v>3.6600000000000001E-2</v>
      </c>
      <c r="J22" s="24">
        <f t="shared" si="4"/>
        <v>1.5838884433064253</v>
      </c>
      <c r="K22" s="35">
        <f t="shared" si="0"/>
        <v>736885780.89524543</v>
      </c>
    </row>
    <row r="23" spans="2:11" x14ac:dyDescent="0.25">
      <c r="B23" s="16">
        <v>2015</v>
      </c>
      <c r="C23" s="1">
        <v>6293.81</v>
      </c>
      <c r="D23" s="7">
        <v>1130000</v>
      </c>
      <c r="E23" s="7">
        <f t="shared" si="1"/>
        <v>7112005300</v>
      </c>
      <c r="F23" s="33">
        <f t="shared" si="2"/>
        <v>39827229.680000007</v>
      </c>
      <c r="G23" s="7">
        <f t="shared" si="3"/>
        <v>477926756.16000009</v>
      </c>
      <c r="H23" s="1">
        <v>88.05</v>
      </c>
      <c r="I23" s="18">
        <v>6.7699999999999996E-2</v>
      </c>
      <c r="J23" s="24">
        <f t="shared" si="4"/>
        <v>1.5280000551650201</v>
      </c>
      <c r="K23" s="35">
        <f t="shared" si="0"/>
        <v>730272109.77731931</v>
      </c>
    </row>
    <row r="24" spans="2:11" x14ac:dyDescent="0.25">
      <c r="B24" s="16">
        <v>2016</v>
      </c>
      <c r="C24" s="1">
        <v>6293.81</v>
      </c>
      <c r="D24" s="7">
        <v>1400000</v>
      </c>
      <c r="E24" s="7">
        <f t="shared" si="1"/>
        <v>8811334000</v>
      </c>
      <c r="F24" s="33">
        <f t="shared" si="2"/>
        <v>49343470.400000006</v>
      </c>
      <c r="G24" s="7">
        <f t="shared" si="3"/>
        <v>592121644.80000007</v>
      </c>
      <c r="H24" s="1">
        <v>93.11</v>
      </c>
      <c r="I24" s="18">
        <v>5.7500000000000002E-2</v>
      </c>
      <c r="J24" s="24">
        <f t="shared" si="4"/>
        <v>1.4311659801187873</v>
      </c>
      <c r="K24" s="35">
        <f t="shared" si="0"/>
        <v>847424354.12974048</v>
      </c>
    </row>
    <row r="25" spans="2:11" x14ac:dyDescent="0.25">
      <c r="B25" s="16">
        <v>2017</v>
      </c>
      <c r="C25" s="1">
        <v>6293.81</v>
      </c>
      <c r="D25" s="7">
        <v>1400000</v>
      </c>
      <c r="E25" s="7">
        <f t="shared" si="1"/>
        <v>8811334000</v>
      </c>
      <c r="F25" s="33">
        <f t="shared" si="2"/>
        <v>49343470.400000006</v>
      </c>
      <c r="G25" s="7">
        <f t="shared" si="3"/>
        <v>592121644.80000007</v>
      </c>
      <c r="H25" s="1">
        <v>96.92</v>
      </c>
      <c r="I25" s="18">
        <v>4.0899999999999999E-2</v>
      </c>
      <c r="J25" s="24">
        <f t="shared" si="4"/>
        <v>1.3533902325148663</v>
      </c>
      <c r="K25" s="35">
        <f t="shared" si="0"/>
        <v>801371650.5329572</v>
      </c>
    </row>
    <row r="26" spans="2:11" x14ac:dyDescent="0.25">
      <c r="B26" s="16">
        <v>2018</v>
      </c>
      <c r="C26" s="1">
        <v>6293.81</v>
      </c>
      <c r="D26" s="7">
        <v>1500000</v>
      </c>
      <c r="E26" s="7">
        <f t="shared" si="1"/>
        <v>9440715000</v>
      </c>
      <c r="F26" s="33">
        <f t="shared" si="2"/>
        <v>52868004.000000007</v>
      </c>
      <c r="G26" s="7">
        <f t="shared" si="3"/>
        <v>634416048.00000012</v>
      </c>
      <c r="H26" s="1">
        <v>100</v>
      </c>
      <c r="I26" s="18">
        <v>3.1800000000000002E-2</v>
      </c>
      <c r="J26" s="24">
        <f t="shared" si="4"/>
        <v>1.3001874179680066</v>
      </c>
      <c r="K26" s="35">
        <f t="shared" si="0"/>
        <v>824859763.36658716</v>
      </c>
    </row>
    <row r="27" spans="2:11" x14ac:dyDescent="0.25">
      <c r="B27" s="16">
        <v>2019</v>
      </c>
      <c r="C27" s="1">
        <v>6293.81</v>
      </c>
      <c r="D27" s="7">
        <v>1600000</v>
      </c>
      <c r="E27" s="7">
        <f t="shared" si="1"/>
        <v>10070096000</v>
      </c>
      <c r="F27" s="33">
        <f t="shared" si="2"/>
        <v>56392537.600000009</v>
      </c>
      <c r="G27" s="7">
        <f t="shared" si="3"/>
        <v>676710451.20000005</v>
      </c>
      <c r="H27" s="1">
        <v>103.8</v>
      </c>
      <c r="I27" s="18">
        <v>3.7999999999999999E-2</v>
      </c>
      <c r="J27" s="24">
        <f t="shared" si="4"/>
        <v>1.2601416454945922</v>
      </c>
      <c r="K27" s="35">
        <f t="shared" si="0"/>
        <v>852751021.49855602</v>
      </c>
    </row>
    <row r="28" spans="2:11" x14ac:dyDescent="0.25">
      <c r="B28" s="16">
        <v>2020</v>
      </c>
      <c r="C28" s="1">
        <v>6293.81</v>
      </c>
      <c r="D28" s="7">
        <v>1800000</v>
      </c>
      <c r="E28" s="7">
        <f t="shared" si="1"/>
        <v>11328858000</v>
      </c>
      <c r="F28" s="33">
        <f t="shared" si="2"/>
        <v>63441604.800000012</v>
      </c>
      <c r="G28" s="7">
        <f t="shared" si="3"/>
        <v>761299257.60000014</v>
      </c>
      <c r="H28" s="17">
        <v>105.47118</v>
      </c>
      <c r="I28" s="18">
        <v>1.61E-2</v>
      </c>
      <c r="J28" s="24">
        <f t="shared" si="4"/>
        <v>1.2140092923840002</v>
      </c>
      <c r="K28" s="35">
        <f t="shared" si="0"/>
        <v>924224373.01144087</v>
      </c>
    </row>
    <row r="29" spans="2:11" x14ac:dyDescent="0.25">
      <c r="B29" s="16">
        <v>2021</v>
      </c>
      <c r="C29" s="1">
        <v>6293.81</v>
      </c>
      <c r="D29" s="7">
        <v>1825000</v>
      </c>
      <c r="E29" s="7">
        <f t="shared" si="1"/>
        <v>11486203250</v>
      </c>
      <c r="F29" s="33">
        <f t="shared" si="2"/>
        <v>64322738.20000001</v>
      </c>
      <c r="G29" s="7">
        <f t="shared" si="3"/>
        <v>771872858.4000001</v>
      </c>
      <c r="H29" s="17">
        <v>111.398660316</v>
      </c>
      <c r="I29" s="18">
        <v>5.62E-2</v>
      </c>
      <c r="J29" s="24">
        <f t="shared" si="4"/>
        <v>1.1947734400000001</v>
      </c>
      <c r="K29" s="35">
        <f t="shared" si="0"/>
        <v>922213190.27320111</v>
      </c>
    </row>
    <row r="30" spans="2:11" x14ac:dyDescent="0.25">
      <c r="B30" s="16">
        <v>2022</v>
      </c>
      <c r="C30" s="1">
        <v>6293.81</v>
      </c>
      <c r="D30" s="7">
        <v>1825000</v>
      </c>
      <c r="E30" s="7">
        <f t="shared" si="1"/>
        <v>11486203250</v>
      </c>
      <c r="F30" s="33">
        <f t="shared" si="2"/>
        <v>64322738.20000001</v>
      </c>
      <c r="G30" s="7">
        <f t="shared" si="3"/>
        <v>771872858.4000001</v>
      </c>
      <c r="H30" s="17">
        <v>126.01416454945921</v>
      </c>
      <c r="I30" s="18">
        <v>0.13120000000000001</v>
      </c>
      <c r="J30" s="24">
        <f t="shared" si="4"/>
        <v>1.1312</v>
      </c>
      <c r="K30" s="35">
        <f t="shared" si="0"/>
        <v>873142577.42208004</v>
      </c>
    </row>
    <row r="31" spans="2:11" x14ac:dyDescent="0.25">
      <c r="B31" s="28">
        <v>2023</v>
      </c>
      <c r="C31" s="1">
        <v>6293.81</v>
      </c>
      <c r="D31" s="7">
        <v>1310000</v>
      </c>
      <c r="E31" s="7">
        <f t="shared" si="1"/>
        <v>8244891100.000001</v>
      </c>
      <c r="F31" s="33">
        <f t="shared" si="2"/>
        <v>46171390.160000011</v>
      </c>
      <c r="G31" s="7">
        <f t="shared" si="3"/>
        <v>554056681.92000008</v>
      </c>
      <c r="H31" s="17">
        <v>137.71</v>
      </c>
      <c r="I31" s="18">
        <v>9.2799999999999994E-2</v>
      </c>
      <c r="J31" s="24">
        <f t="shared" si="4"/>
        <v>1</v>
      </c>
      <c r="K31" s="35">
        <f t="shared" si="0"/>
        <v>554056681.92000008</v>
      </c>
    </row>
    <row r="32" spans="2:11" x14ac:dyDescent="0.25">
      <c r="B32" s="51" t="s">
        <v>44</v>
      </c>
      <c r="C32" s="51"/>
      <c r="D32" s="51"/>
      <c r="E32" s="51"/>
      <c r="F32" s="51"/>
      <c r="G32" s="51"/>
      <c r="H32" s="51"/>
      <c r="I32" s="51"/>
      <c r="J32" s="51"/>
      <c r="K32" s="34">
        <f>SUM(K5:K31)</f>
        <v>13308523214.283342</v>
      </c>
    </row>
    <row r="35" spans="2:11" x14ac:dyDescent="0.25">
      <c r="B35" s="52" t="s">
        <v>46</v>
      </c>
      <c r="C35" s="53"/>
      <c r="D35" s="53"/>
      <c r="E35" s="53"/>
      <c r="F35" s="53"/>
      <c r="G35" s="53"/>
      <c r="H35" s="53"/>
      <c r="I35" s="53"/>
      <c r="J35" s="53"/>
      <c r="K35" s="54"/>
    </row>
    <row r="36" spans="2:11" ht="45" x14ac:dyDescent="0.25">
      <c r="B36" s="4" t="s">
        <v>0</v>
      </c>
      <c r="C36" s="5" t="s">
        <v>6</v>
      </c>
      <c r="D36" s="4" t="s">
        <v>42</v>
      </c>
      <c r="E36" s="5" t="s">
        <v>2</v>
      </c>
      <c r="F36" s="4" t="s">
        <v>39</v>
      </c>
      <c r="G36" s="5" t="s">
        <v>43</v>
      </c>
      <c r="H36" s="4" t="s">
        <v>11</v>
      </c>
      <c r="I36" s="5" t="s">
        <v>40</v>
      </c>
      <c r="J36" s="23" t="s">
        <v>27</v>
      </c>
      <c r="K36" s="4" t="s">
        <v>41</v>
      </c>
    </row>
    <row r="37" spans="2:11" x14ac:dyDescent="0.25">
      <c r="B37" s="16">
        <v>1996</v>
      </c>
      <c r="C37" s="1"/>
      <c r="D37" s="7"/>
      <c r="E37" s="7"/>
      <c r="F37" s="33"/>
      <c r="G37" s="7"/>
      <c r="H37" s="17">
        <v>26.519566809211156</v>
      </c>
      <c r="I37" s="18">
        <v>0.21629999999999999</v>
      </c>
      <c r="J37" s="24"/>
      <c r="K37" s="35"/>
    </row>
    <row r="38" spans="2:11" x14ac:dyDescent="0.25">
      <c r="B38" s="16">
        <v>1997</v>
      </c>
      <c r="C38" s="1">
        <v>4388</v>
      </c>
      <c r="D38" s="7">
        <v>334647.88732394361</v>
      </c>
      <c r="E38" s="7">
        <f t="shared" ref="E38:E64" si="5">C38*D38</f>
        <v>1468434929.5774646</v>
      </c>
      <c r="F38" s="33">
        <f t="shared" ref="F38:F64" si="6">E38*0.56%</f>
        <v>8223235.6056338027</v>
      </c>
      <c r="G38" s="7">
        <f t="shared" ref="G38:G64" si="7">F38*12</f>
        <v>98678827.267605633</v>
      </c>
      <c r="H38" s="17">
        <v>31.208226221079691</v>
      </c>
      <c r="I38" s="18">
        <v>0.17680000000000001</v>
      </c>
      <c r="J38" s="24">
        <f t="shared" ref="J38:J64" si="8">$H$30/H37</f>
        <v>4.7517429472373642</v>
      </c>
      <c r="K38" s="35">
        <f t="shared" ref="K38:K64" si="9">G38*J38</f>
        <v>468896421.51049918</v>
      </c>
    </row>
    <row r="39" spans="2:11" x14ac:dyDescent="0.25">
      <c r="B39" s="16">
        <v>1998</v>
      </c>
      <c r="C39" s="1">
        <v>4388</v>
      </c>
      <c r="D39" s="7">
        <v>267253.52112676052</v>
      </c>
      <c r="E39" s="7">
        <f t="shared" si="5"/>
        <v>1172708450.7042251</v>
      </c>
      <c r="F39" s="33">
        <f t="shared" si="6"/>
        <v>6567167.3239436615</v>
      </c>
      <c r="G39" s="7">
        <f t="shared" si="7"/>
        <v>78806007.887323946</v>
      </c>
      <c r="H39" s="17">
        <v>36.42</v>
      </c>
      <c r="I39" s="18">
        <v>0.16700000000000001</v>
      </c>
      <c r="J39" s="24">
        <f t="shared" si="8"/>
        <v>4.0378509068978277</v>
      </c>
      <c r="K39" s="35">
        <f t="shared" si="9"/>
        <v>318206910.41682833</v>
      </c>
    </row>
    <row r="40" spans="2:11" x14ac:dyDescent="0.25">
      <c r="B40" s="16">
        <v>1999</v>
      </c>
      <c r="C40" s="1">
        <v>4388</v>
      </c>
      <c r="D40" s="7">
        <v>232394.36619718303</v>
      </c>
      <c r="E40" s="7">
        <f t="shared" si="5"/>
        <v>1019746478.8732392</v>
      </c>
      <c r="F40" s="33">
        <f t="shared" si="6"/>
        <v>5710580.2816901403</v>
      </c>
      <c r="G40" s="7">
        <f t="shared" si="7"/>
        <v>68526963.380281687</v>
      </c>
      <c r="H40" s="1">
        <v>39.79</v>
      </c>
      <c r="I40" s="18">
        <v>9.2299999999999993E-2</v>
      </c>
      <c r="J40" s="24">
        <f t="shared" si="8"/>
        <v>3.4600264840598354</v>
      </c>
      <c r="K40" s="35">
        <f t="shared" si="9"/>
        <v>237105108.16797313</v>
      </c>
    </row>
    <row r="41" spans="2:11" x14ac:dyDescent="0.25">
      <c r="B41" s="16">
        <v>2000</v>
      </c>
      <c r="C41" s="1">
        <v>4388</v>
      </c>
      <c r="D41" s="7">
        <v>216901.40845070416</v>
      </c>
      <c r="E41" s="7">
        <f t="shared" si="5"/>
        <v>951763380.28168988</v>
      </c>
      <c r="F41" s="33">
        <f t="shared" si="6"/>
        <v>5329874.9295774642</v>
      </c>
      <c r="G41" s="7">
        <f t="shared" si="7"/>
        <v>63958499.154929571</v>
      </c>
      <c r="H41" s="1">
        <v>43.27</v>
      </c>
      <c r="I41" s="18">
        <v>8.7499999999999994E-2</v>
      </c>
      <c r="J41" s="24">
        <f t="shared" si="8"/>
        <v>3.1669807627408697</v>
      </c>
      <c r="K41" s="35">
        <f t="shared" si="9"/>
        <v>202555336.43744013</v>
      </c>
    </row>
    <row r="42" spans="2:11" x14ac:dyDescent="0.25">
      <c r="B42" s="16">
        <v>2001</v>
      </c>
      <c r="C42" s="1">
        <v>4388</v>
      </c>
      <c r="D42" s="7">
        <v>202957.74647887319</v>
      </c>
      <c r="E42" s="7">
        <f t="shared" si="5"/>
        <v>890578591.54929554</v>
      </c>
      <c r="F42" s="33">
        <f t="shared" si="6"/>
        <v>4987240.1126760561</v>
      </c>
      <c r="G42" s="7">
        <f t="shared" si="7"/>
        <v>59846881.352112673</v>
      </c>
      <c r="H42" s="1">
        <v>46.58</v>
      </c>
      <c r="I42" s="18">
        <v>7.6499999999999999E-2</v>
      </c>
      <c r="J42" s="24">
        <f t="shared" si="8"/>
        <v>2.912275584688218</v>
      </c>
      <c r="K42" s="35">
        <f t="shared" si="9"/>
        <v>174290611.38149035</v>
      </c>
    </row>
    <row r="43" spans="2:11" x14ac:dyDescent="0.25">
      <c r="B43" s="16">
        <v>2002</v>
      </c>
      <c r="C43" s="1">
        <v>4388</v>
      </c>
      <c r="D43" s="7">
        <v>199859.1549295774</v>
      </c>
      <c r="E43" s="7">
        <f t="shared" si="5"/>
        <v>876981971.83098567</v>
      </c>
      <c r="F43" s="33">
        <f t="shared" si="6"/>
        <v>4911099.0422535203</v>
      </c>
      <c r="G43" s="7">
        <f t="shared" si="7"/>
        <v>58933188.507042244</v>
      </c>
      <c r="H43" s="1">
        <v>49.83</v>
      </c>
      <c r="I43" s="18">
        <v>6.9900000000000004E-2</v>
      </c>
      <c r="J43" s="24">
        <f t="shared" si="8"/>
        <v>2.7053277060854275</v>
      </c>
      <c r="K43" s="35">
        <f t="shared" si="9"/>
        <v>159433587.67605668</v>
      </c>
    </row>
    <row r="44" spans="2:11" x14ac:dyDescent="0.25">
      <c r="B44" s="16">
        <v>2003</v>
      </c>
      <c r="C44" s="1">
        <v>4388</v>
      </c>
      <c r="D44" s="7">
        <v>206056.33802816895</v>
      </c>
      <c r="E44" s="7">
        <f t="shared" si="5"/>
        <v>904175211.2676053</v>
      </c>
      <c r="F44" s="33">
        <f t="shared" si="6"/>
        <v>5063381.18309859</v>
      </c>
      <c r="G44" s="7">
        <f t="shared" si="7"/>
        <v>60760574.19718308</v>
      </c>
      <c r="H44" s="1">
        <v>53.07</v>
      </c>
      <c r="I44" s="18">
        <v>6.4899999999999999E-2</v>
      </c>
      <c r="J44" s="24">
        <f t="shared" si="8"/>
        <v>2.5288814880485493</v>
      </c>
      <c r="K44" s="35">
        <f t="shared" si="9"/>
        <v>153656291.29045662</v>
      </c>
    </row>
    <row r="45" spans="2:11" x14ac:dyDescent="0.25">
      <c r="B45" s="16">
        <v>2004</v>
      </c>
      <c r="C45" s="1">
        <v>4388</v>
      </c>
      <c r="D45" s="7">
        <v>213802.8169014084</v>
      </c>
      <c r="E45" s="7">
        <f t="shared" si="5"/>
        <v>938166760.56338</v>
      </c>
      <c r="F45" s="33">
        <f t="shared" si="6"/>
        <v>5253733.8591549285</v>
      </c>
      <c r="G45" s="7">
        <f t="shared" si="7"/>
        <v>63044806.309859142</v>
      </c>
      <c r="H45" s="1">
        <v>55.99</v>
      </c>
      <c r="I45" s="18">
        <v>5.5E-2</v>
      </c>
      <c r="J45" s="24">
        <f t="shared" si="8"/>
        <v>2.3744896278398193</v>
      </c>
      <c r="K45" s="35">
        <f t="shared" si="9"/>
        <v>149699238.67193094</v>
      </c>
    </row>
    <row r="46" spans="2:11" x14ac:dyDescent="0.25">
      <c r="B46" s="16">
        <v>2005</v>
      </c>
      <c r="C46" s="1">
        <v>4388</v>
      </c>
      <c r="D46" s="7">
        <v>216901.40845070418</v>
      </c>
      <c r="E46" s="7">
        <f t="shared" si="5"/>
        <v>951763380.28169</v>
      </c>
      <c r="F46" s="33">
        <f t="shared" si="6"/>
        <v>5329874.9295774652</v>
      </c>
      <c r="G46" s="7">
        <f t="shared" si="7"/>
        <v>63958499.154929578</v>
      </c>
      <c r="H46" s="1">
        <v>58.7</v>
      </c>
      <c r="I46" s="18">
        <v>4.8500000000000001E-2</v>
      </c>
      <c r="J46" s="24">
        <f t="shared" si="8"/>
        <v>2.2506548410333846</v>
      </c>
      <c r="K46" s="35">
        <f t="shared" si="9"/>
        <v>143948505.74827188</v>
      </c>
    </row>
    <row r="47" spans="2:11" x14ac:dyDescent="0.25">
      <c r="B47" s="16">
        <v>2006</v>
      </c>
      <c r="C47" s="1">
        <v>4388</v>
      </c>
      <c r="D47" s="7">
        <v>238591.54929577463</v>
      </c>
      <c r="E47" s="7">
        <f t="shared" si="5"/>
        <v>1046939718.309859</v>
      </c>
      <c r="F47" s="33">
        <f t="shared" si="6"/>
        <v>5862862.4225352118</v>
      </c>
      <c r="G47" s="7">
        <f t="shared" si="7"/>
        <v>70354349.070422545</v>
      </c>
      <c r="H47" s="1">
        <v>61.33</v>
      </c>
      <c r="I47" s="18">
        <v>4.48E-2</v>
      </c>
      <c r="J47" s="24">
        <f t="shared" si="8"/>
        <v>2.1467489701781806</v>
      </c>
      <c r="K47" s="35">
        <f t="shared" si="9"/>
        <v>151033126.41448584</v>
      </c>
    </row>
    <row r="48" spans="2:11" x14ac:dyDescent="0.25">
      <c r="B48" s="16">
        <v>2007</v>
      </c>
      <c r="C48" s="1">
        <v>4388</v>
      </c>
      <c r="D48" s="7">
        <v>258732.39436619717</v>
      </c>
      <c r="E48" s="7">
        <f t="shared" si="5"/>
        <v>1135317746.4788733</v>
      </c>
      <c r="F48" s="33">
        <f t="shared" si="6"/>
        <v>6357779.3802816914</v>
      </c>
      <c r="G48" s="7">
        <f t="shared" si="7"/>
        <v>76293352.563380301</v>
      </c>
      <c r="H48" s="1">
        <v>64.819999999999993</v>
      </c>
      <c r="I48" s="18">
        <v>5.6899999999999999E-2</v>
      </c>
      <c r="J48" s="24">
        <f t="shared" si="8"/>
        <v>2.0546904377867148</v>
      </c>
      <c r="K48" s="35">
        <f t="shared" si="9"/>
        <v>156759221.97866806</v>
      </c>
    </row>
    <row r="49" spans="2:11" x14ac:dyDescent="0.25">
      <c r="B49" s="16">
        <v>2008</v>
      </c>
      <c r="C49" s="1">
        <v>4388</v>
      </c>
      <c r="D49" s="7">
        <v>309859.15492957743</v>
      </c>
      <c r="E49" s="7">
        <f t="shared" si="5"/>
        <v>1359661971.8309858</v>
      </c>
      <c r="F49" s="33">
        <f t="shared" si="6"/>
        <v>7614107.0422535213</v>
      </c>
      <c r="G49" s="7">
        <f t="shared" si="7"/>
        <v>91369284.507042259</v>
      </c>
      <c r="H49" s="1">
        <v>69.8</v>
      </c>
      <c r="I49" s="18">
        <v>7.6700000000000004E-2</v>
      </c>
      <c r="J49" s="24">
        <f t="shared" si="8"/>
        <v>1.9440630137219874</v>
      </c>
      <c r="K49" s="35">
        <f t="shared" si="9"/>
        <v>177627646.60038227</v>
      </c>
    </row>
    <row r="50" spans="2:11" x14ac:dyDescent="0.25">
      <c r="B50" s="16">
        <v>2009</v>
      </c>
      <c r="C50" s="1">
        <v>4388</v>
      </c>
      <c r="D50" s="7">
        <v>344718.30985915492</v>
      </c>
      <c r="E50" s="7">
        <f t="shared" si="5"/>
        <v>1512623943.6619718</v>
      </c>
      <c r="F50" s="33">
        <f t="shared" si="6"/>
        <v>8470694.0845070425</v>
      </c>
      <c r="G50" s="7">
        <f t="shared" si="7"/>
        <v>101648329.01408452</v>
      </c>
      <c r="H50" s="1">
        <v>71.2</v>
      </c>
      <c r="I50" s="18">
        <v>0.02</v>
      </c>
      <c r="J50" s="24">
        <f t="shared" si="8"/>
        <v>1.8053605236312209</v>
      </c>
      <c r="K50" s="35">
        <f t="shared" si="9"/>
        <v>183511880.49510625</v>
      </c>
    </row>
    <row r="51" spans="2:11" x14ac:dyDescent="0.25">
      <c r="B51" s="16">
        <v>2010</v>
      </c>
      <c r="C51" s="1">
        <v>4388</v>
      </c>
      <c r="D51" s="7">
        <v>371830.98591549293</v>
      </c>
      <c r="E51" s="7">
        <f t="shared" si="5"/>
        <v>1631594366.1971829</v>
      </c>
      <c r="F51" s="33">
        <f t="shared" si="6"/>
        <v>9136928.4507042263</v>
      </c>
      <c r="G51" s="7">
        <f t="shared" si="7"/>
        <v>109643141.40845072</v>
      </c>
      <c r="H51" s="1">
        <v>73.45</v>
      </c>
      <c r="I51" s="18">
        <v>3.1699999999999999E-2</v>
      </c>
      <c r="J51" s="24">
        <f t="shared" si="8"/>
        <v>1.7698618616497079</v>
      </c>
      <c r="K51" s="35">
        <f t="shared" si="9"/>
        <v>194053214.37028277</v>
      </c>
    </row>
    <row r="52" spans="2:11" x14ac:dyDescent="0.25">
      <c r="B52" s="16">
        <v>2011</v>
      </c>
      <c r="C52" s="1">
        <v>4388</v>
      </c>
      <c r="D52" s="7">
        <v>406690.14084507042</v>
      </c>
      <c r="E52" s="7">
        <f t="shared" si="5"/>
        <v>1784556338.0281689</v>
      </c>
      <c r="F52" s="33">
        <f t="shared" si="6"/>
        <v>9993515.4929577466</v>
      </c>
      <c r="G52" s="7">
        <f t="shared" si="7"/>
        <v>119922185.91549295</v>
      </c>
      <c r="H52" s="1">
        <v>76.19</v>
      </c>
      <c r="I52" s="18">
        <v>3.73E-2</v>
      </c>
      <c r="J52" s="24">
        <f t="shared" si="8"/>
        <v>1.7156455350504998</v>
      </c>
      <c r="K52" s="35">
        <f t="shared" si="9"/>
        <v>205743962.81941143</v>
      </c>
    </row>
    <row r="53" spans="2:11" x14ac:dyDescent="0.25">
      <c r="B53" s="16">
        <v>2012</v>
      </c>
      <c r="C53" s="1">
        <v>4388</v>
      </c>
      <c r="D53" s="7">
        <v>550000</v>
      </c>
      <c r="E53" s="7">
        <f t="shared" si="5"/>
        <v>2413400000</v>
      </c>
      <c r="F53" s="33">
        <f t="shared" si="6"/>
        <v>13515040.000000002</v>
      </c>
      <c r="G53" s="7">
        <f t="shared" si="7"/>
        <v>162180480.00000003</v>
      </c>
      <c r="H53" s="1">
        <v>78.05</v>
      </c>
      <c r="I53" s="18">
        <v>2.4400000000000002E-2</v>
      </c>
      <c r="J53" s="24">
        <f t="shared" si="8"/>
        <v>1.6539462468756951</v>
      </c>
      <c r="K53" s="35">
        <f t="shared" si="9"/>
        <v>268237796.21249878</v>
      </c>
    </row>
    <row r="54" spans="2:11" x14ac:dyDescent="0.25">
      <c r="B54" s="16">
        <v>2013</v>
      </c>
      <c r="C54" s="1">
        <v>4388</v>
      </c>
      <c r="D54" s="7">
        <v>650000</v>
      </c>
      <c r="E54" s="7">
        <f t="shared" si="5"/>
        <v>2852200000</v>
      </c>
      <c r="F54" s="33">
        <f t="shared" si="6"/>
        <v>15972320.000000002</v>
      </c>
      <c r="G54" s="7">
        <f t="shared" si="7"/>
        <v>191667840.00000003</v>
      </c>
      <c r="H54" s="1">
        <v>79.56</v>
      </c>
      <c r="I54" s="18">
        <v>1.9400000000000001E-2</v>
      </c>
      <c r="J54" s="24">
        <f t="shared" si="8"/>
        <v>1.6145312562390675</v>
      </c>
      <c r="K54" s="35">
        <f t="shared" si="9"/>
        <v>309453718.49582863</v>
      </c>
    </row>
    <row r="55" spans="2:11" x14ac:dyDescent="0.25">
      <c r="B55" s="16">
        <v>2014</v>
      </c>
      <c r="C55" s="1">
        <v>4388</v>
      </c>
      <c r="D55" s="7">
        <v>1100000</v>
      </c>
      <c r="E55" s="7">
        <f t="shared" si="5"/>
        <v>4826800000</v>
      </c>
      <c r="F55" s="33">
        <f t="shared" si="6"/>
        <v>27030080.000000004</v>
      </c>
      <c r="G55" s="7">
        <f t="shared" si="7"/>
        <v>324360960.00000006</v>
      </c>
      <c r="H55" s="1">
        <v>82.47</v>
      </c>
      <c r="I55" s="18">
        <v>3.6600000000000001E-2</v>
      </c>
      <c r="J55" s="24">
        <f t="shared" si="8"/>
        <v>1.5838884433064253</v>
      </c>
      <c r="K55" s="35">
        <f t="shared" si="9"/>
        <v>513751576.0037778</v>
      </c>
    </row>
    <row r="56" spans="2:11" x14ac:dyDescent="0.25">
      <c r="B56" s="16">
        <v>2015</v>
      </c>
      <c r="C56" s="1">
        <v>4388</v>
      </c>
      <c r="D56" s="7">
        <v>1130000</v>
      </c>
      <c r="E56" s="7">
        <f t="shared" si="5"/>
        <v>4958440000</v>
      </c>
      <c r="F56" s="33">
        <f t="shared" si="6"/>
        <v>27767264.000000004</v>
      </c>
      <c r="G56" s="7">
        <f t="shared" si="7"/>
        <v>333207168.00000006</v>
      </c>
      <c r="H56" s="1">
        <v>88.05</v>
      </c>
      <c r="I56" s="18">
        <v>6.7699999999999996E-2</v>
      </c>
      <c r="J56" s="24">
        <f t="shared" si="8"/>
        <v>1.5280000551650201</v>
      </c>
      <c r="K56" s="35">
        <f t="shared" si="9"/>
        <v>509140571.0853802</v>
      </c>
    </row>
    <row r="57" spans="2:11" x14ac:dyDescent="0.25">
      <c r="B57" s="16">
        <v>2016</v>
      </c>
      <c r="C57" s="1">
        <v>4388</v>
      </c>
      <c r="D57" s="7">
        <v>1400000</v>
      </c>
      <c r="E57" s="7">
        <f t="shared" si="5"/>
        <v>6143200000</v>
      </c>
      <c r="F57" s="33">
        <f t="shared" si="6"/>
        <v>34401920.000000007</v>
      </c>
      <c r="G57" s="7">
        <f t="shared" si="7"/>
        <v>412823040.00000012</v>
      </c>
      <c r="H57" s="1">
        <v>93.11</v>
      </c>
      <c r="I57" s="18">
        <v>5.7500000000000002E-2</v>
      </c>
      <c r="J57" s="24">
        <f t="shared" si="8"/>
        <v>1.4311659801187873</v>
      </c>
      <c r="K57" s="35">
        <f t="shared" si="9"/>
        <v>590818290.6572175</v>
      </c>
    </row>
    <row r="58" spans="2:11" x14ac:dyDescent="0.25">
      <c r="B58" s="16">
        <v>2017</v>
      </c>
      <c r="C58" s="1">
        <v>4388</v>
      </c>
      <c r="D58" s="7">
        <v>1400000</v>
      </c>
      <c r="E58" s="7">
        <f t="shared" si="5"/>
        <v>6143200000</v>
      </c>
      <c r="F58" s="33">
        <f t="shared" si="6"/>
        <v>34401920.000000007</v>
      </c>
      <c r="G58" s="7">
        <f t="shared" si="7"/>
        <v>412823040.00000012</v>
      </c>
      <c r="H58" s="1">
        <v>96.92</v>
      </c>
      <c r="I58" s="18">
        <v>4.0899999999999999E-2</v>
      </c>
      <c r="J58" s="24">
        <f t="shared" si="8"/>
        <v>1.3533902325148663</v>
      </c>
      <c r="K58" s="35">
        <f t="shared" si="9"/>
        <v>558710670.09309411</v>
      </c>
    </row>
    <row r="59" spans="2:11" x14ac:dyDescent="0.25">
      <c r="B59" s="16">
        <v>2018</v>
      </c>
      <c r="C59" s="1">
        <v>4388</v>
      </c>
      <c r="D59" s="7">
        <v>1500000</v>
      </c>
      <c r="E59" s="7">
        <f t="shared" si="5"/>
        <v>6582000000</v>
      </c>
      <c r="F59" s="33">
        <f t="shared" si="6"/>
        <v>36859200.000000007</v>
      </c>
      <c r="G59" s="7">
        <f t="shared" si="7"/>
        <v>442310400.00000012</v>
      </c>
      <c r="H59" s="1">
        <v>100</v>
      </c>
      <c r="I59" s="18">
        <v>3.1800000000000002E-2</v>
      </c>
      <c r="J59" s="24">
        <f t="shared" si="8"/>
        <v>1.3001874179680066</v>
      </c>
      <c r="K59" s="35">
        <f t="shared" si="9"/>
        <v>575086416.91639638</v>
      </c>
    </row>
    <row r="60" spans="2:11" x14ac:dyDescent="0.25">
      <c r="B60" s="16">
        <v>2019</v>
      </c>
      <c r="C60" s="1">
        <v>4388</v>
      </c>
      <c r="D60" s="7">
        <v>1600000</v>
      </c>
      <c r="E60" s="7">
        <f t="shared" si="5"/>
        <v>7020800000</v>
      </c>
      <c r="F60" s="33">
        <f t="shared" si="6"/>
        <v>39316480.000000007</v>
      </c>
      <c r="G60" s="7">
        <f t="shared" si="7"/>
        <v>471797760.00000012</v>
      </c>
      <c r="H60" s="1">
        <v>103.8</v>
      </c>
      <c r="I60" s="18">
        <v>3.7999999999999999E-2</v>
      </c>
      <c r="J60" s="24">
        <f t="shared" si="8"/>
        <v>1.2601416454945922</v>
      </c>
      <c r="K60" s="35">
        <f t="shared" si="9"/>
        <v>594532005.6270628</v>
      </c>
    </row>
    <row r="61" spans="2:11" x14ac:dyDescent="0.25">
      <c r="B61" s="16">
        <v>2020</v>
      </c>
      <c r="C61" s="1">
        <v>4388</v>
      </c>
      <c r="D61" s="7">
        <v>1800000</v>
      </c>
      <c r="E61" s="7">
        <f t="shared" si="5"/>
        <v>7898400000</v>
      </c>
      <c r="F61" s="33">
        <f t="shared" si="6"/>
        <v>44231040.000000007</v>
      </c>
      <c r="G61" s="7">
        <f t="shared" si="7"/>
        <v>530772480.00000012</v>
      </c>
      <c r="H61" s="17">
        <v>105.47118</v>
      </c>
      <c r="I61" s="18">
        <v>1.61E-2</v>
      </c>
      <c r="J61" s="24">
        <f t="shared" si="8"/>
        <v>1.2140092923840002</v>
      </c>
      <c r="K61" s="35">
        <f t="shared" si="9"/>
        <v>644362722.86170101</v>
      </c>
    </row>
    <row r="62" spans="2:11" x14ac:dyDescent="0.25">
      <c r="B62" s="16">
        <v>2021</v>
      </c>
      <c r="C62" s="1">
        <v>4388</v>
      </c>
      <c r="D62" s="7">
        <v>1825000</v>
      </c>
      <c r="E62" s="7">
        <f t="shared" si="5"/>
        <v>8008100000</v>
      </c>
      <c r="F62" s="33">
        <f t="shared" si="6"/>
        <v>44845360.000000007</v>
      </c>
      <c r="G62" s="7">
        <f t="shared" si="7"/>
        <v>538144320.00000012</v>
      </c>
      <c r="H62" s="17">
        <v>111.398660316</v>
      </c>
      <c r="I62" s="18">
        <v>5.62E-2</v>
      </c>
      <c r="J62" s="24">
        <f t="shared" si="8"/>
        <v>1.1947734400000001</v>
      </c>
      <c r="K62" s="35">
        <f t="shared" si="9"/>
        <v>642960540.42286098</v>
      </c>
    </row>
    <row r="63" spans="2:11" x14ac:dyDescent="0.25">
      <c r="B63" s="16">
        <v>2022</v>
      </c>
      <c r="C63" s="1">
        <v>4388</v>
      </c>
      <c r="D63" s="7">
        <v>1825000</v>
      </c>
      <c r="E63" s="7">
        <f t="shared" si="5"/>
        <v>8008100000</v>
      </c>
      <c r="F63" s="33">
        <f t="shared" si="6"/>
        <v>44845360.000000007</v>
      </c>
      <c r="G63" s="7">
        <f t="shared" si="7"/>
        <v>538144320.00000012</v>
      </c>
      <c r="H63" s="17">
        <v>126.01416454945921</v>
      </c>
      <c r="I63" s="18">
        <v>0.13120000000000001</v>
      </c>
      <c r="J63" s="24">
        <f t="shared" si="8"/>
        <v>1.1312</v>
      </c>
      <c r="K63" s="35">
        <f t="shared" si="9"/>
        <v>608748854.78400016</v>
      </c>
    </row>
    <row r="64" spans="2:11" x14ac:dyDescent="0.25">
      <c r="B64" s="28">
        <v>2023</v>
      </c>
      <c r="C64" s="1">
        <v>4388</v>
      </c>
      <c r="D64" s="7">
        <v>1870000</v>
      </c>
      <c r="E64" s="7">
        <f t="shared" si="5"/>
        <v>8205560000</v>
      </c>
      <c r="F64" s="33">
        <f t="shared" si="6"/>
        <v>45951136.000000007</v>
      </c>
      <c r="G64" s="7">
        <f t="shared" si="7"/>
        <v>551413632.00000012</v>
      </c>
      <c r="H64" s="17">
        <v>137.71</v>
      </c>
      <c r="I64" s="18">
        <v>9.2799999999999994E-2</v>
      </c>
      <c r="J64" s="24">
        <f t="shared" si="8"/>
        <v>1</v>
      </c>
      <c r="K64" s="35">
        <f t="shared" si="9"/>
        <v>551413632.00000012</v>
      </c>
    </row>
    <row r="65" spans="2:11" x14ac:dyDescent="0.25">
      <c r="B65" s="51" t="s">
        <v>44</v>
      </c>
      <c r="C65" s="51"/>
      <c r="D65" s="51"/>
      <c r="E65" s="51"/>
      <c r="F65" s="51"/>
      <c r="G65" s="51"/>
      <c r="H65" s="51"/>
      <c r="I65" s="51"/>
      <c r="J65" s="51"/>
      <c r="K65" s="34">
        <f>SUM(K38:K64)</f>
        <v>9443737859.139101</v>
      </c>
    </row>
  </sheetData>
  <sheetProtection algorithmName="SHA-512" hashValue="AUvft7Vn3CJ7iT1Ik6aWPTCoI7+owldIaXPd8kF3L1ICFu/TY4yixpnTdUEcPRDt8OmfpchdK2UV1KwsA05z0g==" saltValue="GgJG2yHF120yzCEi/OVa8g==" spinCount="100000" sheet="1" objects="1" scenarios="1"/>
  <mergeCells count="4">
    <mergeCell ref="B2:K2"/>
    <mergeCell ref="B32:J32"/>
    <mergeCell ref="B35:K35"/>
    <mergeCell ref="B65:J6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4DB7A-79F8-42E7-BE16-203EF9998EA9}">
  <dimension ref="B2:L11"/>
  <sheetViews>
    <sheetView zoomScale="170" zoomScaleNormal="170" workbookViewId="0">
      <selection activeCell="C17" sqref="C17"/>
    </sheetView>
  </sheetViews>
  <sheetFormatPr baseColWidth="10" defaultRowHeight="15" x14ac:dyDescent="0.25"/>
  <cols>
    <col min="5" max="5" width="8.85546875" customWidth="1"/>
    <col min="6" max="6" width="20.5703125" customWidth="1"/>
    <col min="7" max="7" width="7.28515625" customWidth="1"/>
    <col min="11" max="11" width="9.28515625" customWidth="1"/>
    <col min="12" max="12" width="20.28515625" bestFit="1" customWidth="1"/>
  </cols>
  <sheetData>
    <row r="2" spans="2:12" ht="18.75" x14ac:dyDescent="0.3">
      <c r="B2" s="55" t="s">
        <v>51</v>
      </c>
      <c r="C2" s="55"/>
      <c r="D2" s="55"/>
      <c r="E2" s="55"/>
      <c r="F2" s="55"/>
      <c r="H2" s="55" t="s">
        <v>54</v>
      </c>
      <c r="I2" s="55"/>
      <c r="J2" s="55"/>
      <c r="K2" s="55"/>
      <c r="L2" s="55"/>
    </row>
    <row r="3" spans="2:12" x14ac:dyDescent="0.25">
      <c r="B3" s="56" t="s">
        <v>48</v>
      </c>
      <c r="C3" s="57"/>
      <c r="D3" s="57"/>
      <c r="E3" s="58"/>
      <c r="F3" s="41">
        <v>8244891100</v>
      </c>
      <c r="G3" s="40"/>
      <c r="H3" s="56" t="s">
        <v>48</v>
      </c>
      <c r="I3" s="57"/>
      <c r="J3" s="57"/>
      <c r="K3" s="58"/>
      <c r="L3" s="41">
        <v>8205560000</v>
      </c>
    </row>
    <row r="4" spans="2:12" x14ac:dyDescent="0.25">
      <c r="B4" s="51"/>
      <c r="C4" s="51"/>
      <c r="D4" s="51"/>
      <c r="E4" s="51"/>
      <c r="F4" s="51"/>
      <c r="G4" s="40"/>
      <c r="H4" s="51"/>
      <c r="I4" s="51"/>
      <c r="J4" s="51"/>
      <c r="K4" s="51"/>
      <c r="L4" s="51"/>
    </row>
    <row r="5" spans="2:12" x14ac:dyDescent="0.25">
      <c r="B5" s="59" t="s">
        <v>49</v>
      </c>
      <c r="C5" s="59"/>
      <c r="D5" s="59"/>
      <c r="E5" s="59"/>
      <c r="F5" s="42">
        <v>755276346.4693588</v>
      </c>
      <c r="G5" s="40"/>
      <c r="H5" s="59" t="s">
        <v>49</v>
      </c>
      <c r="I5" s="59"/>
      <c r="J5" s="59"/>
      <c r="K5" s="59"/>
      <c r="L5" s="42">
        <v>556797892.7835741</v>
      </c>
    </row>
    <row r="6" spans="2:12" x14ac:dyDescent="0.25">
      <c r="B6" s="51"/>
      <c r="C6" s="51"/>
      <c r="D6" s="51"/>
      <c r="E6" s="51"/>
      <c r="F6" s="51"/>
      <c r="G6" s="40"/>
      <c r="H6" s="51"/>
      <c r="I6" s="51"/>
      <c r="J6" s="51"/>
      <c r="K6" s="51"/>
      <c r="L6" s="51"/>
    </row>
    <row r="7" spans="2:12" x14ac:dyDescent="0.25">
      <c r="B7" s="59" t="s">
        <v>50</v>
      </c>
      <c r="C7" s="59"/>
      <c r="D7" s="59"/>
      <c r="E7" s="59"/>
      <c r="F7" s="41">
        <v>590989119.4879868</v>
      </c>
      <c r="G7" s="40"/>
      <c r="H7" s="59" t="s">
        <v>50</v>
      </c>
      <c r="I7" s="59"/>
      <c r="J7" s="59"/>
      <c r="K7" s="59"/>
      <c r="L7" s="41">
        <v>412033451.32968521</v>
      </c>
    </row>
    <row r="8" spans="2:12" x14ac:dyDescent="0.25">
      <c r="B8" s="51"/>
      <c r="C8" s="51"/>
      <c r="D8" s="51"/>
      <c r="E8" s="51"/>
      <c r="F8" s="51"/>
      <c r="G8" s="40"/>
      <c r="H8" s="51"/>
      <c r="I8" s="51"/>
      <c r="J8" s="51"/>
      <c r="K8" s="51"/>
      <c r="L8" s="51"/>
    </row>
    <row r="9" spans="2:12" x14ac:dyDescent="0.25">
      <c r="B9" s="59" t="s">
        <v>53</v>
      </c>
      <c r="C9" s="59"/>
      <c r="D9" s="59"/>
      <c r="E9" s="59"/>
      <c r="F9" s="41">
        <v>13308523214.283342</v>
      </c>
      <c r="G9" s="40"/>
      <c r="H9" s="59" t="s">
        <v>53</v>
      </c>
      <c r="I9" s="59"/>
      <c r="J9" s="59"/>
      <c r="K9" s="59"/>
      <c r="L9" s="41">
        <v>9443737859.139101</v>
      </c>
    </row>
    <row r="10" spans="2:12" x14ac:dyDescent="0.25">
      <c r="B10" s="51"/>
      <c r="C10" s="51"/>
      <c r="D10" s="51"/>
      <c r="E10" s="51"/>
      <c r="F10" s="51"/>
      <c r="G10" s="40"/>
      <c r="H10" s="51"/>
      <c r="I10" s="51"/>
      <c r="J10" s="51"/>
      <c r="K10" s="51"/>
      <c r="L10" s="51"/>
    </row>
    <row r="11" spans="2:12" x14ac:dyDescent="0.25">
      <c r="B11" s="59" t="s">
        <v>52</v>
      </c>
      <c r="C11" s="59"/>
      <c r="D11" s="59"/>
      <c r="E11" s="59"/>
      <c r="F11" s="43">
        <f>F3+F5+F7+F9</f>
        <v>22899679780.240688</v>
      </c>
      <c r="G11" s="40"/>
      <c r="H11" s="59" t="s">
        <v>52</v>
      </c>
      <c r="I11" s="59"/>
      <c r="J11" s="59"/>
      <c r="K11" s="59"/>
      <c r="L11" s="43">
        <f>L3+L5+L7+L9</f>
        <v>18618129203.252357</v>
      </c>
    </row>
  </sheetData>
  <sheetProtection algorithmName="SHA-512" hashValue="vLUZbOXrjV2etISZf5m9C1ovp1cyFFvCsZIywrFYUX+i00LoNUb2gaM+stbe2td/qHgtZcfrw97lQ+zBia0SVw==" saltValue="tG7V4iA0xHXCyVibjLBNvA==" spinCount="100000" sheet="1" objects="1" scenarios="1"/>
  <mergeCells count="20">
    <mergeCell ref="H8:L8"/>
    <mergeCell ref="H9:K9"/>
    <mergeCell ref="H10:L10"/>
    <mergeCell ref="H11:K11"/>
    <mergeCell ref="H2:L2"/>
    <mergeCell ref="H3:K3"/>
    <mergeCell ref="H4:L4"/>
    <mergeCell ref="H5:K5"/>
    <mergeCell ref="H6:L6"/>
    <mergeCell ref="H7:K7"/>
    <mergeCell ref="B2:F2"/>
    <mergeCell ref="B3:E3"/>
    <mergeCell ref="B5:E5"/>
    <mergeCell ref="B7:E7"/>
    <mergeCell ref="B11:E11"/>
    <mergeCell ref="B9:E9"/>
    <mergeCell ref="B4:F4"/>
    <mergeCell ref="B6:F6"/>
    <mergeCell ref="B8:F8"/>
    <mergeCell ref="B10:F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5DFEB-4775-442A-9753-776666FC0B30}">
  <dimension ref="B2:F32"/>
  <sheetViews>
    <sheetView zoomScale="170" zoomScaleNormal="170" workbookViewId="0">
      <selection activeCell="C5" sqref="C5"/>
    </sheetView>
  </sheetViews>
  <sheetFormatPr baseColWidth="10" defaultRowHeight="15" x14ac:dyDescent="0.25"/>
  <cols>
    <col min="4" max="4" width="17.140625" customWidth="1"/>
    <col min="9" max="9" width="13.7109375" customWidth="1"/>
    <col min="10" max="10" width="13.7109375" bestFit="1" customWidth="1"/>
    <col min="11" max="11" width="14.7109375" customWidth="1"/>
  </cols>
  <sheetData>
    <row r="2" spans="2:4" ht="33.75" customHeight="1" x14ac:dyDescent="0.25">
      <c r="B2" s="60" t="s">
        <v>19</v>
      </c>
      <c r="C2" s="60"/>
      <c r="D2" s="60"/>
    </row>
    <row r="3" spans="2:4" ht="22.5" customHeight="1" x14ac:dyDescent="0.25">
      <c r="B3" s="2" t="s">
        <v>0</v>
      </c>
      <c r="C3" s="2" t="s">
        <v>11</v>
      </c>
      <c r="D3" s="11" t="s">
        <v>10</v>
      </c>
    </row>
    <row r="4" spans="2:4" x14ac:dyDescent="0.25">
      <c r="B4" s="16">
        <v>1996</v>
      </c>
      <c r="C4" s="17">
        <f>C5/(D5+1)</f>
        <v>26.519566809211156</v>
      </c>
      <c r="D4" s="18">
        <v>0.21629999999999999</v>
      </c>
    </row>
    <row r="5" spans="2:4" x14ac:dyDescent="0.25">
      <c r="B5" s="16">
        <v>1997</v>
      </c>
      <c r="C5" s="17">
        <f>C6/(D6+1)</f>
        <v>31.208226221079691</v>
      </c>
      <c r="D5" s="18">
        <v>0.17680000000000001</v>
      </c>
    </row>
    <row r="6" spans="2:4" x14ac:dyDescent="0.25">
      <c r="B6" s="16">
        <v>1998</v>
      </c>
      <c r="C6" s="1">
        <v>36.42</v>
      </c>
      <c r="D6" s="18">
        <v>0.16700000000000001</v>
      </c>
    </row>
    <row r="7" spans="2:4" x14ac:dyDescent="0.25">
      <c r="B7" s="16">
        <v>1999</v>
      </c>
      <c r="C7" s="1">
        <v>39.79</v>
      </c>
      <c r="D7" s="18">
        <v>9.2299999999999993E-2</v>
      </c>
    </row>
    <row r="8" spans="2:4" x14ac:dyDescent="0.25">
      <c r="B8" s="16">
        <v>2000</v>
      </c>
      <c r="C8" s="1">
        <v>43.27</v>
      </c>
      <c r="D8" s="18">
        <v>8.7499999999999994E-2</v>
      </c>
    </row>
    <row r="9" spans="2:4" x14ac:dyDescent="0.25">
      <c r="B9" s="16">
        <v>2001</v>
      </c>
      <c r="C9" s="1">
        <v>46.58</v>
      </c>
      <c r="D9" s="18">
        <v>7.6499999999999999E-2</v>
      </c>
    </row>
    <row r="10" spans="2:4" x14ac:dyDescent="0.25">
      <c r="B10" s="16">
        <v>2002</v>
      </c>
      <c r="C10" s="1">
        <v>49.83</v>
      </c>
      <c r="D10" s="18">
        <v>6.9900000000000004E-2</v>
      </c>
    </row>
    <row r="11" spans="2:4" x14ac:dyDescent="0.25">
      <c r="B11" s="16">
        <v>2003</v>
      </c>
      <c r="C11" s="1">
        <v>53.07</v>
      </c>
      <c r="D11" s="18">
        <v>6.4899999999999999E-2</v>
      </c>
    </row>
    <row r="12" spans="2:4" x14ac:dyDescent="0.25">
      <c r="B12" s="16">
        <v>2004</v>
      </c>
      <c r="C12" s="1">
        <v>55.99</v>
      </c>
      <c r="D12" s="18">
        <v>5.5E-2</v>
      </c>
    </row>
    <row r="13" spans="2:4" x14ac:dyDescent="0.25">
      <c r="B13" s="16">
        <v>2005</v>
      </c>
      <c r="C13" s="1">
        <v>58.7</v>
      </c>
      <c r="D13" s="18">
        <v>4.8500000000000001E-2</v>
      </c>
    </row>
    <row r="14" spans="2:4" x14ac:dyDescent="0.25">
      <c r="B14" s="16">
        <v>2006</v>
      </c>
      <c r="C14" s="1">
        <v>61.33</v>
      </c>
      <c r="D14" s="18">
        <v>4.48E-2</v>
      </c>
    </row>
    <row r="15" spans="2:4" x14ac:dyDescent="0.25">
      <c r="B15" s="16">
        <v>2007</v>
      </c>
      <c r="C15" s="1">
        <v>64.819999999999993</v>
      </c>
      <c r="D15" s="18">
        <v>5.6899999999999999E-2</v>
      </c>
    </row>
    <row r="16" spans="2:4" x14ac:dyDescent="0.25">
      <c r="B16" s="16">
        <v>2008</v>
      </c>
      <c r="C16" s="1">
        <v>69.8</v>
      </c>
      <c r="D16" s="18">
        <v>7.6700000000000004E-2</v>
      </c>
    </row>
    <row r="17" spans="2:6" x14ac:dyDescent="0.25">
      <c r="B17" s="16">
        <v>2009</v>
      </c>
      <c r="C17" s="1">
        <v>71.2</v>
      </c>
      <c r="D17" s="18">
        <v>0.02</v>
      </c>
    </row>
    <row r="18" spans="2:6" x14ac:dyDescent="0.25">
      <c r="B18" s="16">
        <v>2010</v>
      </c>
      <c r="C18" s="1">
        <v>73.45</v>
      </c>
      <c r="D18" s="18">
        <v>3.1699999999999999E-2</v>
      </c>
      <c r="F18" t="s">
        <v>23</v>
      </c>
    </row>
    <row r="19" spans="2:6" x14ac:dyDescent="0.25">
      <c r="B19" s="16">
        <v>2011</v>
      </c>
      <c r="C19" s="1">
        <v>76.19</v>
      </c>
      <c r="D19" s="18">
        <v>3.73E-2</v>
      </c>
    </row>
    <row r="20" spans="2:6" x14ac:dyDescent="0.25">
      <c r="B20" s="16">
        <v>2012</v>
      </c>
      <c r="C20" s="1">
        <v>78.05</v>
      </c>
      <c r="D20" s="18">
        <v>2.4400000000000002E-2</v>
      </c>
    </row>
    <row r="21" spans="2:6" x14ac:dyDescent="0.25">
      <c r="B21" s="16">
        <v>2013</v>
      </c>
      <c r="C21" s="1">
        <v>79.56</v>
      </c>
      <c r="D21" s="18">
        <v>1.9400000000000001E-2</v>
      </c>
    </row>
    <row r="22" spans="2:6" x14ac:dyDescent="0.25">
      <c r="B22" s="16">
        <v>2014</v>
      </c>
      <c r="C22" s="1">
        <v>82.47</v>
      </c>
      <c r="D22" s="18">
        <v>3.6600000000000001E-2</v>
      </c>
    </row>
    <row r="23" spans="2:6" x14ac:dyDescent="0.25">
      <c r="B23" s="16">
        <v>2015</v>
      </c>
      <c r="C23" s="1">
        <v>88.05</v>
      </c>
      <c r="D23" s="18">
        <v>6.7699999999999996E-2</v>
      </c>
    </row>
    <row r="24" spans="2:6" x14ac:dyDescent="0.25">
      <c r="B24" s="16">
        <v>2016</v>
      </c>
      <c r="C24" s="1">
        <v>93.11</v>
      </c>
      <c r="D24" s="18">
        <v>5.7500000000000002E-2</v>
      </c>
    </row>
    <row r="25" spans="2:6" x14ac:dyDescent="0.25">
      <c r="B25" s="16">
        <v>2017</v>
      </c>
      <c r="C25" s="1">
        <v>96.92</v>
      </c>
      <c r="D25" s="18">
        <v>4.0899999999999999E-2</v>
      </c>
    </row>
    <row r="26" spans="2:6" x14ac:dyDescent="0.25">
      <c r="B26" s="16">
        <v>2018</v>
      </c>
      <c r="C26" s="1">
        <v>100</v>
      </c>
      <c r="D26" s="18">
        <v>3.1800000000000002E-2</v>
      </c>
    </row>
    <row r="27" spans="2:6" x14ac:dyDescent="0.25">
      <c r="B27" s="16">
        <v>2019</v>
      </c>
      <c r="C27" s="17">
        <f>(C26*D27)+C26</f>
        <v>103.8</v>
      </c>
      <c r="D27" s="18">
        <v>3.7999999999999999E-2</v>
      </c>
    </row>
    <row r="28" spans="2:6" x14ac:dyDescent="0.25">
      <c r="B28" s="16">
        <v>2020</v>
      </c>
      <c r="C28" s="17">
        <f>(C27*D28)+C27</f>
        <v>105.47118</v>
      </c>
      <c r="D28" s="18">
        <v>1.61E-2</v>
      </c>
    </row>
    <row r="29" spans="2:6" x14ac:dyDescent="0.25">
      <c r="B29" s="16">
        <v>2021</v>
      </c>
      <c r="C29" s="17">
        <f>(C28*D29)+C28</f>
        <v>111.398660316</v>
      </c>
      <c r="D29" s="18">
        <v>5.62E-2</v>
      </c>
    </row>
    <row r="30" spans="2:6" x14ac:dyDescent="0.25">
      <c r="B30" s="16">
        <v>2022</v>
      </c>
      <c r="C30" s="17">
        <f>(C29*D30)+C29</f>
        <v>126.01416454945921</v>
      </c>
      <c r="D30" s="18">
        <v>0.13120000000000001</v>
      </c>
    </row>
    <row r="31" spans="2:6" x14ac:dyDescent="0.25">
      <c r="B31" s="28">
        <v>2023</v>
      </c>
      <c r="C31" s="17">
        <f>(C30*D31)+C30</f>
        <v>137.70827901964901</v>
      </c>
      <c r="D31" s="29">
        <v>9.2799999999999994E-2</v>
      </c>
    </row>
    <row r="32" spans="2:6" x14ac:dyDescent="0.25">
      <c r="B32" s="48" t="s">
        <v>18</v>
      </c>
      <c r="C32" s="49"/>
      <c r="D32" s="50"/>
    </row>
  </sheetData>
  <sheetProtection algorithmName="SHA-512" hashValue="GGDYpghTJDM0fk1Vvczgbs5uWGs6B1J8lGmogWCFTTv+yxE/NpBpoP4/lwi57clIGD+fmGyFGuaL9+m1DyV5UQ==" saltValue="608AAX0mmbOaUAMg1+0cvw==" spinCount="100000" sheet="1" objects="1" scenarios="1"/>
  <sortState xmlns:xlrd2="http://schemas.microsoft.com/office/spreadsheetml/2017/richdata2" ref="F21:F49">
    <sortCondition ref="F21:F49"/>
  </sortState>
  <mergeCells count="2">
    <mergeCell ref="B2:D2"/>
    <mergeCell ref="B32:D3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CALCULOS GRALES</vt:lpstr>
      <vt:lpstr>CALCULO RENTAS DEFLACTADAS</vt:lpstr>
      <vt:lpstr>TABLAS TOTALES</vt:lpstr>
      <vt:lpstr>DATOS USADOS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 Tamayo</dc:creator>
  <cp:lastModifiedBy>Milton Tamayo</cp:lastModifiedBy>
  <dcterms:created xsi:type="dcterms:W3CDTF">2023-12-31T04:03:39Z</dcterms:created>
  <dcterms:modified xsi:type="dcterms:W3CDTF">2025-06-28T00:50:28Z</dcterms:modified>
</cp:coreProperties>
</file>