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anc\Documents\CAM_Pasantía\TRABAJO DE GRADO\PRODUCTOS TRABAJO DE GRADO\"/>
    </mc:Choice>
  </mc:AlternateContent>
  <xr:revisionPtr revIDLastSave="0" documentId="8_{2F873F60-D4FD-44D3-B628-D8C2392B398F}" xr6:coauthVersionLast="47" xr6:coauthVersionMax="47" xr10:uidLastSave="{00000000-0000-0000-0000-000000000000}"/>
  <bookViews>
    <workbookView xWindow="-109" yWindow="-109" windowWidth="26301" windowHeight="14169" xr2:uid="{08EA362F-AAFF-4C73-B590-7AA2C55D643C}"/>
  </bookViews>
  <sheets>
    <sheet name="APF_PN" sheetId="6" r:id="rId1"/>
    <sheet name="Volumen-Municipio" sheetId="12" r:id="rId2"/>
    <sheet name="Volumen-Especie" sheetId="13" r:id="rId3"/>
    <sheet name="Aprovechamiento-Municipio" sheetId="15" r:id="rId4"/>
    <sheet name="Aprovechamieto - Meses" sheetId="16" r:id="rId5"/>
    <sheet name="APF_Total-especie" sheetId="1" r:id="rId6"/>
    <sheet name="Tipos de Aprovechamiento Total" sheetId="10" r:id="rId7"/>
    <sheet name="Volumen Total Aprovechado" sheetId="8" r:id="rId8"/>
  </sheets>
  <definedNames>
    <definedName name="_xlnm._FilterDatabase" localSheetId="7" hidden="1">'Volumen Total Aprovechado'!$A$1:$C$75</definedName>
  </definedNames>
  <calcPr calcId="191029"/>
  <pivotCaches>
    <pivotCache cacheId="0" r:id="rId9"/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2" l="1"/>
  <c r="E3" i="12"/>
  <c r="E4" i="12"/>
  <c r="E5" i="12"/>
  <c r="E10" i="12" s="1"/>
  <c r="E6" i="12"/>
  <c r="E7" i="12"/>
  <c r="E8" i="12"/>
  <c r="E9" i="12"/>
  <c r="J3" i="16"/>
  <c r="J4" i="16"/>
  <c r="J5" i="16"/>
  <c r="J6" i="16"/>
  <c r="J7" i="16"/>
  <c r="J8" i="16"/>
  <c r="J9" i="16"/>
  <c r="J2" i="16"/>
  <c r="C11" i="15"/>
  <c r="D11" i="15"/>
  <c r="B11" i="15"/>
  <c r="E11" i="15"/>
  <c r="C75" i="8"/>
  <c r="AA78" i="6"/>
  <c r="AJ78" i="6" s="1"/>
  <c r="AJ77" i="6"/>
  <c r="AA76" i="6"/>
  <c r="AA75" i="6"/>
  <c r="AJ75" i="6" s="1"/>
  <c r="AJ73" i="6"/>
  <c r="AK72" i="6"/>
  <c r="AA68" i="6"/>
  <c r="AJ68" i="6" s="1"/>
  <c r="AA65" i="6"/>
  <c r="AJ65" i="6" s="1"/>
  <c r="W65" i="6"/>
  <c r="AA64" i="6"/>
  <c r="AB63" i="6"/>
  <c r="AJ63" i="6" s="1"/>
  <c r="AJ62" i="6"/>
  <c r="AA60" i="6"/>
  <c r="AJ60" i="6" s="1"/>
  <c r="AO56" i="6"/>
  <c r="AJ56" i="6"/>
  <c r="AA55" i="6"/>
  <c r="AJ55" i="6" s="1"/>
  <c r="AJ50" i="6"/>
  <c r="AJ49" i="6"/>
  <c r="AJ48" i="6"/>
  <c r="AA48" i="6"/>
  <c r="AA47" i="6"/>
  <c r="AJ47" i="6" s="1"/>
  <c r="W47" i="6"/>
  <c r="AA41" i="6"/>
  <c r="AA40" i="6"/>
  <c r="AJ40" i="6" s="1"/>
  <c r="W40" i="6"/>
  <c r="AJ39" i="6"/>
  <c r="AK38" i="6"/>
  <c r="AJ38" i="6"/>
  <c r="W38" i="6"/>
  <c r="AJ37" i="6"/>
  <c r="AA30" i="6"/>
  <c r="AJ27" i="6"/>
  <c r="AJ25" i="6"/>
  <c r="AA25" i="6"/>
  <c r="AA17" i="6"/>
  <c r="AJ16" i="6"/>
  <c r="AA12" i="6"/>
  <c r="AJ12" i="6" s="1"/>
  <c r="AA10" i="6"/>
  <c r="AJ10" i="6" s="1"/>
  <c r="W10" i="6"/>
  <c r="AK9" i="6"/>
  <c r="AA8" i="6"/>
  <c r="AJ8" i="6" s="1"/>
  <c r="AA7" i="6"/>
  <c r="L6" i="1"/>
  <c r="L8" i="1"/>
  <c r="L10" i="1"/>
  <c r="L11" i="1"/>
  <c r="L12" i="1"/>
  <c r="L15" i="1"/>
  <c r="L20" i="1"/>
  <c r="L21" i="1"/>
  <c r="L22" i="1"/>
  <c r="L24" i="1"/>
  <c r="L36" i="1"/>
  <c r="L46" i="1"/>
  <c r="L47" i="1"/>
  <c r="L49" i="1"/>
  <c r="L50" i="1"/>
  <c r="L53" i="1"/>
  <c r="L54" i="1"/>
  <c r="L55" i="1"/>
  <c r="L57" i="1"/>
  <c r="L63" i="1"/>
  <c r="L64" i="1"/>
  <c r="L81" i="1"/>
  <c r="L82" i="1"/>
  <c r="L85" i="1"/>
  <c r="L86" i="1"/>
  <c r="L88" i="1"/>
  <c r="L91" i="1"/>
  <c r="L102" i="1"/>
  <c r="L104" i="1"/>
  <c r="L107" i="1"/>
  <c r="K109" i="1" l="1"/>
  <c r="L108" i="1"/>
  <c r="L106" i="1"/>
  <c r="L105" i="1"/>
  <c r="L103" i="1"/>
  <c r="L101" i="1"/>
  <c r="L100" i="1"/>
  <c r="L99" i="1"/>
  <c r="L98" i="1"/>
  <c r="L97" i="1"/>
  <c r="L96" i="1"/>
  <c r="L95" i="1"/>
  <c r="L94" i="1"/>
  <c r="L93" i="1"/>
  <c r="L92" i="1"/>
  <c r="L90" i="1"/>
  <c r="L89" i="1"/>
  <c r="L87" i="1"/>
  <c r="L84" i="1"/>
  <c r="L83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2" i="1"/>
  <c r="L61" i="1"/>
  <c r="L60" i="1"/>
  <c r="L59" i="1"/>
  <c r="L58" i="1"/>
  <c r="L56" i="1"/>
  <c r="L52" i="1"/>
  <c r="L51" i="1"/>
  <c r="L48" i="1"/>
  <c r="L45" i="1"/>
  <c r="L44" i="1"/>
  <c r="L43" i="1"/>
  <c r="L42" i="1"/>
  <c r="L41" i="1"/>
  <c r="L40" i="1"/>
  <c r="L39" i="1"/>
  <c r="L38" i="1"/>
  <c r="L37" i="1"/>
  <c r="L35" i="1"/>
  <c r="L34" i="1"/>
  <c r="L33" i="1"/>
  <c r="L32" i="1"/>
  <c r="L31" i="1"/>
  <c r="L29" i="1"/>
  <c r="L28" i="1"/>
  <c r="L27" i="1"/>
  <c r="L26" i="1"/>
  <c r="L25" i="1"/>
  <c r="L23" i="1"/>
  <c r="L19" i="1"/>
  <c r="L18" i="1"/>
  <c r="L17" i="1"/>
  <c r="L16" i="1"/>
  <c r="L14" i="1"/>
  <c r="L13" i="1"/>
  <c r="L9" i="1"/>
  <c r="L7" i="1"/>
  <c r="L5" i="1"/>
  <c r="L4" i="1"/>
  <c r="L3" i="1"/>
  <c r="L2" i="1"/>
  <c r="L109" i="1" l="1"/>
</calcChain>
</file>

<file path=xl/sharedStrings.xml><?xml version="1.0" encoding="utf-8"?>
<sst xmlns="http://schemas.openxmlformats.org/spreadsheetml/2006/main" count="261327" uniqueCount="758">
  <si>
    <t>ID</t>
  </si>
  <si>
    <t>Tipo de Aprovechamiento</t>
  </si>
  <si>
    <t>Fecha de solicitud</t>
  </si>
  <si>
    <t>Municipio</t>
  </si>
  <si>
    <t>Tipo de predio</t>
  </si>
  <si>
    <t xml:space="preserve">Ubicación </t>
  </si>
  <si>
    <t>Coordenada X</t>
  </si>
  <si>
    <t>Coordenada Y</t>
  </si>
  <si>
    <t>Expediente</t>
  </si>
  <si>
    <t>Volumen Total (m3)</t>
  </si>
  <si>
    <t>observaciones</t>
  </si>
  <si>
    <t>Árboles aislados</t>
  </si>
  <si>
    <t>Agrado</t>
  </si>
  <si>
    <t>Privado</t>
  </si>
  <si>
    <t>Urbano</t>
  </si>
  <si>
    <t>PAF-00005-23</t>
  </si>
  <si>
    <t>Albizia guachapele</t>
  </si>
  <si>
    <t>Gigante</t>
  </si>
  <si>
    <t>Rural</t>
  </si>
  <si>
    <t>PAF-00010-23</t>
  </si>
  <si>
    <t>Anacardium excelsum</t>
  </si>
  <si>
    <t>Doméstico</t>
  </si>
  <si>
    <t xml:space="preserve">Garzón </t>
  </si>
  <si>
    <t>PAF-00011-23</t>
  </si>
  <si>
    <t>Guarea guidonia</t>
  </si>
  <si>
    <t xml:space="preserve">Gigante </t>
  </si>
  <si>
    <t>PAF-00021-23</t>
  </si>
  <si>
    <t>Erythrina poeppigiana</t>
  </si>
  <si>
    <t>Eucalyptus grandis</t>
  </si>
  <si>
    <t>PAF-00027-23</t>
  </si>
  <si>
    <t>Guarea Guidonia</t>
  </si>
  <si>
    <t>PAF-00030-23</t>
  </si>
  <si>
    <t>Cordia alliodora</t>
  </si>
  <si>
    <t>Flora Silvestre</t>
  </si>
  <si>
    <t>PAF-00033-23</t>
  </si>
  <si>
    <t xml:space="preserve">Guadua angustifolia </t>
  </si>
  <si>
    <t>PAF-00064-23</t>
  </si>
  <si>
    <t>Suaza</t>
  </si>
  <si>
    <t>PAF- 00074-23</t>
  </si>
  <si>
    <t>Fraxinus chinensis</t>
  </si>
  <si>
    <t>PAF-00099-23</t>
  </si>
  <si>
    <t>Pentaclethra macroloba</t>
  </si>
  <si>
    <t xml:space="preserve">Público </t>
  </si>
  <si>
    <t>PAF-00088-23</t>
  </si>
  <si>
    <t>Zanthoxylum rigidum</t>
  </si>
  <si>
    <t>Inga edulis</t>
  </si>
  <si>
    <t>Crecopia peltata</t>
  </si>
  <si>
    <t>Tarqui</t>
  </si>
  <si>
    <t>PAF-00160-23</t>
  </si>
  <si>
    <t>Albizia Guachapele</t>
  </si>
  <si>
    <t>Maclura tinctoria</t>
  </si>
  <si>
    <t xml:space="preserve">Altamira </t>
  </si>
  <si>
    <t>PAF-00179-23</t>
  </si>
  <si>
    <t>Syzygium jambos</t>
  </si>
  <si>
    <t>Pirvado</t>
  </si>
  <si>
    <t>PAF-00184-23</t>
  </si>
  <si>
    <t>Andira inermis</t>
  </si>
  <si>
    <t>PAF-00185-23</t>
  </si>
  <si>
    <t>PAF-00191-23</t>
  </si>
  <si>
    <t>PAF-00201-23</t>
  </si>
  <si>
    <t>PAF-00207-23</t>
  </si>
  <si>
    <t>- 35% poda</t>
  </si>
  <si>
    <t>PAF-00210-23</t>
  </si>
  <si>
    <t>PAF-00215-23</t>
  </si>
  <si>
    <t>PAF-00215-24</t>
  </si>
  <si>
    <t>PAF-00263-23</t>
  </si>
  <si>
    <t>Samanea saman</t>
  </si>
  <si>
    <t>PAF-00262-23</t>
  </si>
  <si>
    <t>Cedrela odorata</t>
  </si>
  <si>
    <t>PAF-00264-23</t>
  </si>
  <si>
    <t>Attalea butyracea</t>
  </si>
  <si>
    <t>Garzón</t>
  </si>
  <si>
    <t>PAF-00265-23</t>
  </si>
  <si>
    <t>PAF-00266-23</t>
  </si>
  <si>
    <t>Cupania Americana</t>
  </si>
  <si>
    <t>PAF-00268-23</t>
  </si>
  <si>
    <t xml:space="preserve">Albizia guachapele </t>
  </si>
  <si>
    <t>PAF-00269-23</t>
  </si>
  <si>
    <t>PAF-00270-23</t>
  </si>
  <si>
    <t>Terminalia catappa</t>
  </si>
  <si>
    <t>PAF-00287-23</t>
  </si>
  <si>
    <t>GARZÓN</t>
  </si>
  <si>
    <t>PAF-00288-23</t>
  </si>
  <si>
    <t>PAF-00304-23</t>
  </si>
  <si>
    <t>Pital</t>
  </si>
  <si>
    <t>PAF-00303-23</t>
  </si>
  <si>
    <t>PAF-00305-23</t>
  </si>
  <si>
    <t xml:space="preserve">Pital </t>
  </si>
  <si>
    <t>PAF-00306-23</t>
  </si>
  <si>
    <t>Ficus sp</t>
  </si>
  <si>
    <t>PAF-00308-23</t>
  </si>
  <si>
    <t>PAF-00323-23</t>
  </si>
  <si>
    <t>PAF-00346-23</t>
  </si>
  <si>
    <t>PAF-00389-23</t>
  </si>
  <si>
    <t>Pithecellobium dulce</t>
  </si>
  <si>
    <t>PAF-00391-23</t>
  </si>
  <si>
    <t>Senna spectabilis</t>
  </si>
  <si>
    <t>Vachellia farnesiana</t>
  </si>
  <si>
    <t>PAF-00392-23</t>
  </si>
  <si>
    <t>Guazuma ulmifolia</t>
  </si>
  <si>
    <t>PAF-00392-24</t>
  </si>
  <si>
    <t>PAF-00392-25</t>
  </si>
  <si>
    <t>PAF-00393-23</t>
  </si>
  <si>
    <t>PAF-00394-23</t>
  </si>
  <si>
    <t>Zanthoxylum rhoifolium</t>
  </si>
  <si>
    <t>PAF-00395-23</t>
  </si>
  <si>
    <t>Guadalupe</t>
  </si>
  <si>
    <t>PAF-00400-23</t>
  </si>
  <si>
    <t>Cordia Dentata</t>
  </si>
  <si>
    <t>PAF-00401-23</t>
  </si>
  <si>
    <t>Lysiloma Candium</t>
  </si>
  <si>
    <t>PAF-00402-23</t>
  </si>
  <si>
    <t>PAF-00403-23</t>
  </si>
  <si>
    <t>Enterolobium cyclocarpum</t>
  </si>
  <si>
    <t>Árboles Aislados</t>
  </si>
  <si>
    <t>PAF-00404-23</t>
  </si>
  <si>
    <t>PAF-00404-24</t>
  </si>
  <si>
    <t>PAF-00413-23</t>
  </si>
  <si>
    <t>PAF-00414-23</t>
  </si>
  <si>
    <t>PAF-00415-23</t>
  </si>
  <si>
    <t>PAF-00418-23</t>
  </si>
  <si>
    <t>Guazuma tinctoria</t>
  </si>
  <si>
    <t>PAF-00445-23</t>
  </si>
  <si>
    <t>PAF-00458-23</t>
  </si>
  <si>
    <t>PAF-00464-23</t>
  </si>
  <si>
    <t>Ravenala madagascariensis</t>
  </si>
  <si>
    <t>Sapindus saponaria</t>
  </si>
  <si>
    <t>PAF-00465-23</t>
  </si>
  <si>
    <t>Erythrina fusca</t>
  </si>
  <si>
    <t>PAF-00466-23</t>
  </si>
  <si>
    <t>PAF-00467-23</t>
  </si>
  <si>
    <t>PAF-00476-23</t>
  </si>
  <si>
    <t>PAF-00485-23</t>
  </si>
  <si>
    <t>PAF-00493-23</t>
  </si>
  <si>
    <t>PAF-00494-23</t>
  </si>
  <si>
    <t>PAF-00498-23</t>
  </si>
  <si>
    <t>Alchornea grandiflora</t>
  </si>
  <si>
    <t>PAF-00500-23</t>
  </si>
  <si>
    <t>PAF-00501-23</t>
  </si>
  <si>
    <t>Pouteria caimito</t>
  </si>
  <si>
    <t>PAF-00522-23</t>
  </si>
  <si>
    <t>PAF-00523-23</t>
  </si>
  <si>
    <t>Trichanthera gigantea</t>
  </si>
  <si>
    <t>PAF-00524-23</t>
  </si>
  <si>
    <t>PAF-00530-23</t>
  </si>
  <si>
    <t>PAF-00531-23</t>
  </si>
  <si>
    <t>PAF-00536-23</t>
  </si>
  <si>
    <t>Nombre Científico</t>
  </si>
  <si>
    <t xml:space="preserve">Volumen </t>
  </si>
  <si>
    <t>PAF-00081-23</t>
  </si>
  <si>
    <t>PAF-00309-23</t>
  </si>
  <si>
    <t>APROVECHAMIENTOS FORESTALES PERSONAS NATURALES DTC</t>
  </si>
  <si>
    <t>CODIFICACIÓN</t>
  </si>
  <si>
    <t>EJECUCIÓN</t>
  </si>
  <si>
    <t xml:space="preserve">VERIFICACIÓN </t>
  </si>
  <si>
    <t>SEGUIMIENTO</t>
  </si>
  <si>
    <t xml:space="preserve">N° </t>
  </si>
  <si>
    <t>Radicado Vital</t>
  </si>
  <si>
    <t>Año</t>
  </si>
  <si>
    <t>Radicado CAM</t>
  </si>
  <si>
    <t>Tipo de solicitante</t>
  </si>
  <si>
    <t>Nombre Usuario</t>
  </si>
  <si>
    <t>Apellido Usuario</t>
  </si>
  <si>
    <t>Ciudad Usuario</t>
  </si>
  <si>
    <t>No. Individuos solicitados</t>
  </si>
  <si>
    <t>No. Especies solicitadas</t>
  </si>
  <si>
    <t>Especies Solicitadas</t>
  </si>
  <si>
    <t>Volumen Solicitado (m3)</t>
  </si>
  <si>
    <t>Tamaño del Aprovechamiento</t>
  </si>
  <si>
    <t>Ubicación del predio
(Rural - Urbano)</t>
  </si>
  <si>
    <t>Tipo de predio (Privado, Público)</t>
  </si>
  <si>
    <t>Nombre del Predio</t>
  </si>
  <si>
    <t>Departamento</t>
  </si>
  <si>
    <t>No. Concepto Técnico</t>
  </si>
  <si>
    <t xml:space="preserve">Nombre (s) Común (es) </t>
  </si>
  <si>
    <t xml:space="preserve">Nombre Científico </t>
  </si>
  <si>
    <t>Volumen Otorgado 
de Madera (m3)</t>
  </si>
  <si>
    <t>Área Total 
Otorgada (Ha)</t>
  </si>
  <si>
    <t>PLAN DE APROVECHAMIENTO FORESTAL</t>
  </si>
  <si>
    <t>PLAN DE COMPENSACIÓN BIOTICA</t>
  </si>
  <si>
    <t>PLAN DE MANEJO DE EPIFITAS</t>
  </si>
  <si>
    <t>PLAN DE MANEJO FAUNA</t>
  </si>
  <si>
    <t>LIMITACIONES AMBIENTALES</t>
  </si>
  <si>
    <t xml:space="preserve">CONDICIONES FITOSANITARIAS </t>
  </si>
  <si>
    <t>Observación</t>
  </si>
  <si>
    <t>OTORGA (m3)</t>
  </si>
  <si>
    <t>NIEGA (m3)</t>
  </si>
  <si>
    <t>Forma en que se otorga el Aprovechamiento</t>
  </si>
  <si>
    <t>No de la Autorización o Permiso</t>
  </si>
  <si>
    <t>Tipo de Compensación (sembrar/entregar)</t>
  </si>
  <si>
    <t xml:space="preserve">Cantidad de individuos </t>
  </si>
  <si>
    <t>Visita de Seguimiento</t>
  </si>
  <si>
    <t>No. Concepto Técnico de Segumiento</t>
  </si>
  <si>
    <t>Pago de Tasa AF</t>
  </si>
  <si>
    <t>Fecha de notificación</t>
  </si>
  <si>
    <t>Vigencia del Aprovechamiento (meses)</t>
  </si>
  <si>
    <t>fecha visita seguimiento</t>
  </si>
  <si>
    <t>Realizó Compensación</t>
  </si>
  <si>
    <t>Cumplio con las recomendaciones de tala</t>
  </si>
  <si>
    <t xml:space="preserve">Observacion Seguimiento </t>
  </si>
  <si>
    <t>2300008322561523001</t>
  </si>
  <si>
    <t xml:space="preserve">PERSONA NATURAL </t>
  </si>
  <si>
    <t xml:space="preserve">NELSON </t>
  </si>
  <si>
    <t>PARRA ORTIZ</t>
  </si>
  <si>
    <t>Iguá</t>
  </si>
  <si>
    <t>Menor</t>
  </si>
  <si>
    <t>casa lote</t>
  </si>
  <si>
    <t xml:space="preserve">Huila </t>
  </si>
  <si>
    <t>Igua</t>
  </si>
  <si>
    <t>No requiere</t>
  </si>
  <si>
    <t>NO</t>
  </si>
  <si>
    <t>CUMPLE</t>
  </si>
  <si>
    <t>Autorización</t>
  </si>
  <si>
    <t>Entregar</t>
  </si>
  <si>
    <t>-</t>
  </si>
  <si>
    <t>PENDIENTE</t>
  </si>
  <si>
    <t>2300001907316823001</t>
  </si>
  <si>
    <t xml:space="preserve">JOSE ANDRES </t>
  </si>
  <si>
    <t>TOVAR GUTIERRE</t>
  </si>
  <si>
    <t>Caracolí</t>
  </si>
  <si>
    <t>Mayor</t>
  </si>
  <si>
    <t>Granja campestre villa Marín</t>
  </si>
  <si>
    <t>Siembra</t>
  </si>
  <si>
    <t>2300008724531623001</t>
  </si>
  <si>
    <t>ANTONIO</t>
  </si>
  <si>
    <t>MUÑOZ ARCOS</t>
  </si>
  <si>
    <t>Bilibil</t>
  </si>
  <si>
    <t>parcela 1L1</t>
  </si>
  <si>
    <t>SI</t>
  </si>
  <si>
    <t>NO CUMPLIO</t>
  </si>
  <si>
    <t>2300005505720423001</t>
  </si>
  <si>
    <t>MARIA FIDELIA</t>
  </si>
  <si>
    <t xml:space="preserve">GARAVITO HERRERA </t>
  </si>
  <si>
    <t>Cachingo; Eucalipto</t>
  </si>
  <si>
    <t>El pescado</t>
  </si>
  <si>
    <t>Erythrina poeppigiana; Eucalyptus grandis</t>
  </si>
  <si>
    <t>2300001218554523001</t>
  </si>
  <si>
    <t xml:space="preserve">LIBARDO </t>
  </si>
  <si>
    <t>VASQUEZ CASANOVA</t>
  </si>
  <si>
    <t>Cachingo; Bilibil</t>
  </si>
  <si>
    <t xml:space="preserve">La Carbonera </t>
  </si>
  <si>
    <t>Erythrina poeppigiana; Guarea Guidonia</t>
  </si>
  <si>
    <t>REQUERIMIENTO</t>
  </si>
  <si>
    <t>2300008325213223001</t>
  </si>
  <si>
    <t>PAF-00028-23</t>
  </si>
  <si>
    <t>SIMON</t>
  </si>
  <si>
    <t>WALLES CRUZ</t>
  </si>
  <si>
    <t>lote</t>
  </si>
  <si>
    <t>Albizia guachupele</t>
  </si>
  <si>
    <t>NO CUMPLE</t>
  </si>
  <si>
    <t>NO APLICA</t>
  </si>
  <si>
    <t>No Aplica</t>
  </si>
  <si>
    <t>2300000488339923001</t>
  </si>
  <si>
    <t>ZOILO</t>
  </si>
  <si>
    <t>TIERRADENTRO PERDOMO</t>
  </si>
  <si>
    <t>Nogal;Piñon de oreja;Igua;Cachingo</t>
  </si>
  <si>
    <t>CASANARE</t>
  </si>
  <si>
    <t>Cordia alliodora;Enterlobium cyclocarpum;Albizia guachapele;Erythrina poeppigiana</t>
  </si>
  <si>
    <t>2300000668060323001</t>
  </si>
  <si>
    <t xml:space="preserve">ALVARO </t>
  </si>
  <si>
    <t xml:space="preserve">CORREA RIVAS </t>
  </si>
  <si>
    <t xml:space="preserve">guadua </t>
  </si>
  <si>
    <t>Tipo 1</t>
  </si>
  <si>
    <t xml:space="preserve">La Esperanza </t>
  </si>
  <si>
    <t xml:space="preserve">guadua angustifolia </t>
  </si>
  <si>
    <t>Resolución</t>
  </si>
  <si>
    <t>.</t>
  </si>
  <si>
    <t>2300002649042723001</t>
  </si>
  <si>
    <t>BENILDA</t>
  </si>
  <si>
    <t xml:space="preserve">VARGAS DE BRAVO </t>
  </si>
  <si>
    <t>Bilibil;CaracolÍ</t>
  </si>
  <si>
    <t>parcela 4</t>
  </si>
  <si>
    <t>Bilibil;Caracolí</t>
  </si>
  <si>
    <t>Guarea guidonia; Anacardium excelsum</t>
  </si>
  <si>
    <t>2300005505790023001</t>
  </si>
  <si>
    <t>ARCELIA</t>
  </si>
  <si>
    <t>MOLINA MORENO</t>
  </si>
  <si>
    <t>SUAZA</t>
  </si>
  <si>
    <t>Eucalipto</t>
  </si>
  <si>
    <t xml:space="preserve">EL PALMAR </t>
  </si>
  <si>
    <t>2300001220843723001</t>
  </si>
  <si>
    <t>PAF- 00081-23</t>
  </si>
  <si>
    <t xml:space="preserve">JAIRO </t>
  </si>
  <si>
    <t>MORA CHICA</t>
  </si>
  <si>
    <t xml:space="preserve">Urapan </t>
  </si>
  <si>
    <t xml:space="preserve">EL DELIRIO </t>
  </si>
  <si>
    <t>fraxinus chinensis</t>
  </si>
  <si>
    <t>2300000493822623001</t>
  </si>
  <si>
    <t>JORGE</t>
  </si>
  <si>
    <t>RAMOS</t>
  </si>
  <si>
    <t xml:space="preserve">Dormilon </t>
  </si>
  <si>
    <t xml:space="preserve">LAS LAJAS </t>
  </si>
  <si>
    <t xml:space="preserve">sin informacion </t>
  </si>
  <si>
    <t>DESISTE</t>
  </si>
  <si>
    <t>2300001219234023001</t>
  </si>
  <si>
    <t>FERNANDO</t>
  </si>
  <si>
    <t>JIMENEZ ROA</t>
  </si>
  <si>
    <t>Bilibil;Tachuelo;Guamo;Yarumo</t>
  </si>
  <si>
    <t xml:space="preserve">ruta 20 A Gallardo </t>
  </si>
  <si>
    <t>Guarea guidonia; Zanthoxylum rigidum; Inga edulis; Crecopia peltata</t>
  </si>
  <si>
    <t>2023- s 594</t>
  </si>
  <si>
    <t>REQUERIMIENTO NO CUMPLE</t>
  </si>
  <si>
    <t>2300001906461823001</t>
  </si>
  <si>
    <t>EMIRO</t>
  </si>
  <si>
    <t>PARRA TRUJILLO</t>
  </si>
  <si>
    <t>igua;dinde</t>
  </si>
  <si>
    <t>La Buitrera</t>
  </si>
  <si>
    <t>igua</t>
  </si>
  <si>
    <t>2300000161911223001</t>
  </si>
  <si>
    <t xml:space="preserve">HUMBERTO </t>
  </si>
  <si>
    <t>DIAZ</t>
  </si>
  <si>
    <t>Pomo roso</t>
  </si>
  <si>
    <t>2023-S 9410</t>
  </si>
  <si>
    <t>2300005505753323001</t>
  </si>
  <si>
    <t xml:space="preserve">FLOR MARINA </t>
  </si>
  <si>
    <t xml:space="preserve">VARGAS ORDOÑEZ </t>
  </si>
  <si>
    <t>cobre</t>
  </si>
  <si>
    <t>andira inermis</t>
  </si>
  <si>
    <t>2023- s 205</t>
  </si>
  <si>
    <t>NA</t>
  </si>
  <si>
    <t>DESISTE, NO REALIZÓ EL APROVECHAMIENTO</t>
  </si>
  <si>
    <t>2300001219626123001</t>
  </si>
  <si>
    <t xml:space="preserve">EDILBERTO </t>
  </si>
  <si>
    <t>PUENTES ARANGO</t>
  </si>
  <si>
    <t>BUENAVISTA</t>
  </si>
  <si>
    <t>2023- S 143</t>
  </si>
  <si>
    <t>2300000474927723001</t>
  </si>
  <si>
    <t xml:space="preserve">LUIS ALBERTO </t>
  </si>
  <si>
    <t>AVIRAMA</t>
  </si>
  <si>
    <t>El Café</t>
  </si>
  <si>
    <t>2023-s 199</t>
  </si>
  <si>
    <t>2300000493990823001</t>
  </si>
  <si>
    <t>QUINTILIANO</t>
  </si>
  <si>
    <t xml:space="preserve">LOSADA MACIAS </t>
  </si>
  <si>
    <t xml:space="preserve">SAN ANDRES </t>
  </si>
  <si>
    <t>2023-S 1383</t>
  </si>
  <si>
    <t>2300001220728123001</t>
  </si>
  <si>
    <t xml:space="preserve">ARNOLDO </t>
  </si>
  <si>
    <t xml:space="preserve">SOZA GARCIA </t>
  </si>
  <si>
    <t>Dinde</t>
  </si>
  <si>
    <t>Maclura Tinctoria</t>
  </si>
  <si>
    <t>5,87 - 35% poda</t>
  </si>
  <si>
    <t>2023-s 748</t>
  </si>
  <si>
    <t>2300000488105423001</t>
  </si>
  <si>
    <t xml:space="preserve">MOISES </t>
  </si>
  <si>
    <t>CORTEZ OSSA</t>
  </si>
  <si>
    <t xml:space="preserve">Los Pinos </t>
  </si>
  <si>
    <t>2023-S 1529</t>
  </si>
  <si>
    <t>NO CUMPLIO/REQUERIMIENTO</t>
  </si>
  <si>
    <t>2300001219292423001</t>
  </si>
  <si>
    <t>DARIO</t>
  </si>
  <si>
    <t>RAMIREZ MACIAS</t>
  </si>
  <si>
    <t xml:space="preserve">SAN JOAQUIN </t>
  </si>
  <si>
    <t>2023- S 1004</t>
  </si>
  <si>
    <t>Huila</t>
  </si>
  <si>
    <t>2300009451237823001</t>
  </si>
  <si>
    <t>2023- E 1481</t>
  </si>
  <si>
    <t xml:space="preserve">JUAN PABLO </t>
  </si>
  <si>
    <t xml:space="preserve">MOSQUERA TRUJILLO </t>
  </si>
  <si>
    <t xml:space="preserve">Saman </t>
  </si>
  <si>
    <t>PESEBRERAS</t>
  </si>
  <si>
    <t>samanea saman</t>
  </si>
  <si>
    <t>2023-S 5134</t>
  </si>
  <si>
    <t>2300108018084823001</t>
  </si>
  <si>
    <t>2023- E 1484</t>
  </si>
  <si>
    <t xml:space="preserve">JOSE ALIRIO </t>
  </si>
  <si>
    <t xml:space="preserve">PERDOMO ACOSTA </t>
  </si>
  <si>
    <t>Eucalipto;Cedro</t>
  </si>
  <si>
    <t xml:space="preserve">LA ESMERALDA </t>
  </si>
  <si>
    <t>Eucalyptus grandis;Cedrela odotrata</t>
  </si>
  <si>
    <t>2023-S 6157</t>
  </si>
  <si>
    <t>2300107526219423001</t>
  </si>
  <si>
    <t>2023- E 1475</t>
  </si>
  <si>
    <t>KAREN VIVIANA</t>
  </si>
  <si>
    <t>CHILA RIVAS</t>
  </si>
  <si>
    <t>palma cuesco</t>
  </si>
  <si>
    <t>2023- s 3154</t>
  </si>
  <si>
    <t>2300001219425423001</t>
  </si>
  <si>
    <t>2023- E 1259</t>
  </si>
  <si>
    <t xml:space="preserve">LUIS EDUARDO </t>
  </si>
  <si>
    <t xml:space="preserve">VASQUEZ MARTINEZ </t>
  </si>
  <si>
    <t>Cobre</t>
  </si>
  <si>
    <t>Andira inermis </t>
  </si>
  <si>
    <t>2023-s 1695</t>
  </si>
  <si>
    <t>2300001220927523001</t>
  </si>
  <si>
    <t>2023- E 1432</t>
  </si>
  <si>
    <t xml:space="preserve">EDUIN GENTIL </t>
  </si>
  <si>
    <t xml:space="preserve">TRUJILLO DURAN </t>
  </si>
  <si>
    <t>GIGANTE</t>
  </si>
  <si>
    <t>Guacharaco</t>
  </si>
  <si>
    <t xml:space="preserve">EL AVENTINO </t>
  </si>
  <si>
    <t xml:space="preserve">NO </t>
  </si>
  <si>
    <t>2300005505974723001</t>
  </si>
  <si>
    <t>2023- E 1632</t>
  </si>
  <si>
    <t>LUZ ELENA</t>
  </si>
  <si>
    <t>FERNANDEZ CABRERA</t>
  </si>
  <si>
    <t>rural</t>
  </si>
  <si>
    <t xml:space="preserve">finca Santiago Palacio </t>
  </si>
  <si>
    <t>2023- s 1694</t>
  </si>
  <si>
    <t>NO CUMPLE. TALA INDIVIDUOS NEGADOS</t>
  </si>
  <si>
    <t>2300002649220123001</t>
  </si>
  <si>
    <t>2023- E 1615</t>
  </si>
  <si>
    <t>VIRGINIA</t>
  </si>
  <si>
    <t xml:space="preserve">QUINTERO DE MARIN </t>
  </si>
  <si>
    <t>Guaduas</t>
  </si>
  <si>
    <t>Guadua</t>
  </si>
  <si>
    <t>2300001219888423001</t>
  </si>
  <si>
    <t>2023-E 1551</t>
  </si>
  <si>
    <t xml:space="preserve">LEIBER </t>
  </si>
  <si>
    <t>OME CABALLERO</t>
  </si>
  <si>
    <t>Almendro</t>
  </si>
  <si>
    <t>Terminalia Catappa</t>
  </si>
  <si>
    <t>2023- S 1536</t>
  </si>
  <si>
    <t>2300002654149523001</t>
  </si>
  <si>
    <t>PAF-00286-23</t>
  </si>
  <si>
    <t>2023-E 2591</t>
  </si>
  <si>
    <t xml:space="preserve">MARIA HILDA </t>
  </si>
  <si>
    <t>OSORIO DELGADO</t>
  </si>
  <si>
    <t xml:space="preserve">La Cabaña </t>
  </si>
  <si>
    <t>2023-S 3117</t>
  </si>
  <si>
    <t>2300003820212223001</t>
  </si>
  <si>
    <t>2023-E 2588</t>
  </si>
  <si>
    <t>AURORA</t>
  </si>
  <si>
    <t>SOTO AROCA</t>
  </si>
  <si>
    <t>La Aurora</t>
  </si>
  <si>
    <t>2023-S 3137</t>
  </si>
  <si>
    <t>2300001219873223001</t>
  </si>
  <si>
    <t>2023-E 2574</t>
  </si>
  <si>
    <t xml:space="preserve">ARNULFO </t>
  </si>
  <si>
    <t>POLANCO GONZALEZ</t>
  </si>
  <si>
    <t xml:space="preserve">VILLA GRACIELA </t>
  </si>
  <si>
    <t xml:space="preserve">HUILA </t>
  </si>
  <si>
    <t>PRORROGA</t>
  </si>
  <si>
    <t>2300000490304623001</t>
  </si>
  <si>
    <t>2023-E 3202</t>
  </si>
  <si>
    <t>JOSE ANCENO</t>
  </si>
  <si>
    <t>CAMPO CHAUX</t>
  </si>
  <si>
    <t xml:space="preserve">Piñon de Oreja </t>
  </si>
  <si>
    <t>parcela 17</t>
  </si>
  <si>
    <t>Bilibil;Cedro;Cachingo</t>
  </si>
  <si>
    <t>Guarea guidonia;Cedrela odorata;Erythrina poeppigiana</t>
  </si>
  <si>
    <t>Autorizació´n</t>
  </si>
  <si>
    <t>2023-s 1623</t>
  </si>
  <si>
    <t xml:space="preserve">Entregar </t>
  </si>
  <si>
    <t>2300000492556723001</t>
  </si>
  <si>
    <t>2023-E 3207</t>
  </si>
  <si>
    <t xml:space="preserve">ASCENCIO  </t>
  </si>
  <si>
    <t>MOLINA ADAMES</t>
  </si>
  <si>
    <t xml:space="preserve">palestina </t>
  </si>
  <si>
    <t>Guarea guidonia; Cedrela odorata; Erythrina poeppigiana</t>
  </si>
  <si>
    <t>2023-S 3122</t>
  </si>
  <si>
    <t>Aun no se debe realizar visita</t>
  </si>
  <si>
    <t>2300004158069623001</t>
  </si>
  <si>
    <t>2023-E 3196</t>
  </si>
  <si>
    <t xml:space="preserve">FANNY </t>
  </si>
  <si>
    <t>MOTTA SANCHEZ</t>
  </si>
  <si>
    <t>lote 1</t>
  </si>
  <si>
    <t>NO CUMPLE, TALA INDIVIDUOS NEGADOS</t>
  </si>
  <si>
    <t>2300000492548023001</t>
  </si>
  <si>
    <t>2023-E 3195</t>
  </si>
  <si>
    <t xml:space="preserve">RAMON </t>
  </si>
  <si>
    <t>MENDEZ MORERA</t>
  </si>
  <si>
    <t>caracoli;Bilibil;Caucho;Cachingo</t>
  </si>
  <si>
    <t xml:space="preserve">LA VICTORIA </t>
  </si>
  <si>
    <t>Anacardium excelsum;Guarea guidonia;Ficus sp;Erythrina poeppigiana</t>
  </si>
  <si>
    <t>2023-S 3127</t>
  </si>
  <si>
    <t xml:space="preserve">SI </t>
  </si>
  <si>
    <t xml:space="preserve"> 230005506103023001</t>
  </si>
  <si>
    <t>2023-E 3480</t>
  </si>
  <si>
    <t>MARIA VICTORIA</t>
  </si>
  <si>
    <t>OBANDO CABRERA</t>
  </si>
  <si>
    <t>caracoli;Dinde</t>
  </si>
  <si>
    <t>caracoli, Dinde</t>
  </si>
  <si>
    <t>Anacardium excelsum; Maclura tinctoria</t>
  </si>
  <si>
    <t>2023-4225</t>
  </si>
  <si>
    <t>REQUERIMIEINTO/ NO CUMPLE</t>
  </si>
  <si>
    <t>PAF- 00309-23</t>
  </si>
  <si>
    <t>2023-E 3650</t>
  </si>
  <si>
    <t xml:space="preserve">YOLANDA </t>
  </si>
  <si>
    <t>CARVAJAL BLASQUEZ</t>
  </si>
  <si>
    <t>cobre; Palma de coco</t>
  </si>
  <si>
    <t>cobre; palma de coco</t>
  </si>
  <si>
    <t>andira inermis; Cocos nucifera</t>
  </si>
  <si>
    <t>2023-S 5515</t>
  </si>
  <si>
    <t>2300000488317623001</t>
  </si>
  <si>
    <t>PAF-00322-23</t>
  </si>
  <si>
    <t>2023-E 4229</t>
  </si>
  <si>
    <t>JOSE LIZARDO</t>
  </si>
  <si>
    <t>MENDEZ TRUJILLO</t>
  </si>
  <si>
    <t>piñon de oreja</t>
  </si>
  <si>
    <t>2023-S 5519</t>
  </si>
  <si>
    <t>SE NIEGA</t>
  </si>
  <si>
    <t>2300000488130723001</t>
  </si>
  <si>
    <t>2023-E 4415</t>
  </si>
  <si>
    <t xml:space="preserve">EVELIO </t>
  </si>
  <si>
    <t>GONZALEZ MURCIA</t>
  </si>
  <si>
    <t>Caracoli</t>
  </si>
  <si>
    <t>anacardium excelsum</t>
  </si>
  <si>
    <t>2023-S 5518</t>
  </si>
  <si>
    <t>2300005506199023001</t>
  </si>
  <si>
    <t>2023-E 5405</t>
  </si>
  <si>
    <t>OFELIA</t>
  </si>
  <si>
    <t>CICERY SILVA</t>
  </si>
  <si>
    <t>2023-S 6122</t>
  </si>
  <si>
    <t>2300000163613123001</t>
  </si>
  <si>
    <t>2023-E 7304</t>
  </si>
  <si>
    <t>REINALDO</t>
  </si>
  <si>
    <t xml:space="preserve">SUAREZ </t>
  </si>
  <si>
    <t>Payande</t>
  </si>
  <si>
    <t>parcela 19</t>
  </si>
  <si>
    <t>2023-S 10439</t>
  </si>
  <si>
    <t xml:space="preserve">Siembra </t>
  </si>
  <si>
    <t>NO SE HA NOTIFICADO</t>
  </si>
  <si>
    <t xml:space="preserve">REGULO </t>
  </si>
  <si>
    <t>2300000257327723001</t>
  </si>
  <si>
    <t>2023-E 7360</t>
  </si>
  <si>
    <t>EFRAIM</t>
  </si>
  <si>
    <t>GUTIERREZ</t>
  </si>
  <si>
    <t>Dinde;Pela;Cañafisto</t>
  </si>
  <si>
    <t>parcela P</t>
  </si>
  <si>
    <t>Manclura tinctoria; Acacia farnesiana; Senna spectabilis</t>
  </si>
  <si>
    <t>2023-S 10443</t>
  </si>
  <si>
    <t>2300001219109223001</t>
  </si>
  <si>
    <t>2023-E 7355</t>
  </si>
  <si>
    <t>ORLANDO</t>
  </si>
  <si>
    <t>PARCELA 83</t>
  </si>
  <si>
    <t>Payande;Guacimo;Cañafisto</t>
  </si>
  <si>
    <t>Pithecellobium dulce;Guazuma ulmifolia;Senna spectabilis</t>
  </si>
  <si>
    <t>2023-S 10441</t>
  </si>
  <si>
    <t>2300001218539523001</t>
  </si>
  <si>
    <t>2023-E 7352</t>
  </si>
  <si>
    <t xml:space="preserve">LUIS IGNACIO </t>
  </si>
  <si>
    <t>MENDEZ BENAVIDES</t>
  </si>
  <si>
    <t>PARCELA 31</t>
  </si>
  <si>
    <t>2023-S 10440</t>
  </si>
  <si>
    <t>2300001220757423001</t>
  </si>
  <si>
    <t>2023-E 7350</t>
  </si>
  <si>
    <t xml:space="preserve">RAMIREZ </t>
  </si>
  <si>
    <t>Tachuelo; Guacimo</t>
  </si>
  <si>
    <t>Domestico</t>
  </si>
  <si>
    <t>PARCELA 22</t>
  </si>
  <si>
    <t xml:space="preserve">Tachuelo </t>
  </si>
  <si>
    <t>2023-S 10448</t>
  </si>
  <si>
    <t>2300901100054523001</t>
  </si>
  <si>
    <t>2023-E 7151</t>
  </si>
  <si>
    <t>COMERCIALIZADORA SURANDINA</t>
  </si>
  <si>
    <t xml:space="preserve">cedro </t>
  </si>
  <si>
    <t>LOTE 7 MNZ A</t>
  </si>
  <si>
    <t>2023-S 6987</t>
  </si>
  <si>
    <t>Entrega</t>
  </si>
  <si>
    <t>2300003786114223001</t>
  </si>
  <si>
    <t>2023-E 7516</t>
  </si>
  <si>
    <t>NIVIAN</t>
  </si>
  <si>
    <t xml:space="preserve">RUIZ CASTILLO </t>
  </si>
  <si>
    <t xml:space="preserve">Guadalupe </t>
  </si>
  <si>
    <t>Palo Noble</t>
  </si>
  <si>
    <t>LOTE 1</t>
  </si>
  <si>
    <t>2023-S 7761</t>
  </si>
  <si>
    <t>2300001218909023001</t>
  </si>
  <si>
    <t>2023-E 6623</t>
  </si>
  <si>
    <t xml:space="preserve">JOSE LUIS </t>
  </si>
  <si>
    <t>ROJAS VIATELA</t>
  </si>
  <si>
    <t>Palo Blanco</t>
  </si>
  <si>
    <t>Huerto de San Jose</t>
  </si>
  <si>
    <t>2023-S 6247</t>
  </si>
  <si>
    <t>2300000490496023002</t>
  </si>
  <si>
    <t>2023-E 7236</t>
  </si>
  <si>
    <t xml:space="preserve">JOSE BENJAMIN </t>
  </si>
  <si>
    <t>FERNANDEZ BERMEO</t>
  </si>
  <si>
    <t xml:space="preserve">La esperanza </t>
  </si>
  <si>
    <t>2023-S 10445</t>
  </si>
  <si>
    <t>PENDIENTE POR VISITA</t>
  </si>
  <si>
    <t>2300000162747123001</t>
  </si>
  <si>
    <t>2023-E 7831</t>
  </si>
  <si>
    <t>ARTURO</t>
  </si>
  <si>
    <t>PERDOMO</t>
  </si>
  <si>
    <t>Piñon de oreja</t>
  </si>
  <si>
    <t>2023-S 8063</t>
  </si>
  <si>
    <t>2300000488245123001</t>
  </si>
  <si>
    <t>2023-E 7895</t>
  </si>
  <si>
    <t xml:space="preserve">JESUS MARIA </t>
  </si>
  <si>
    <t>SUAREZ LARA</t>
  </si>
  <si>
    <t xml:space="preserve">Nogal </t>
  </si>
  <si>
    <t>La Granja</t>
  </si>
  <si>
    <t>Nogal;Cedro</t>
  </si>
  <si>
    <t>Cordia Alliadora;Cedrela odorata</t>
  </si>
  <si>
    <t>2023-S 5867</t>
  </si>
  <si>
    <t>2300001779800723002</t>
  </si>
  <si>
    <t>2023-E 8055</t>
  </si>
  <si>
    <t xml:space="preserve">DANIEL </t>
  </si>
  <si>
    <t>ALDANA ANZOLA</t>
  </si>
  <si>
    <t>Lote N° 3</t>
  </si>
  <si>
    <t>2023-S 9315</t>
  </si>
  <si>
    <t>REQUERIMIENTO/NOCUMPLE</t>
  </si>
  <si>
    <t>2300001779800723001</t>
  </si>
  <si>
    <t>2023-E 8052</t>
  </si>
  <si>
    <t>2300002654149523002</t>
  </si>
  <si>
    <t>2023-E 7934</t>
  </si>
  <si>
    <t xml:space="preserve">la cabaña </t>
  </si>
  <si>
    <t>2023-S 9303</t>
  </si>
  <si>
    <t>SII</t>
  </si>
  <si>
    <t>2300001922697823001</t>
  </si>
  <si>
    <t>2023-E 8226</t>
  </si>
  <si>
    <t xml:space="preserve">JOSE MANUEL </t>
  </si>
  <si>
    <t>TELLEZ TORRES</t>
  </si>
  <si>
    <t xml:space="preserve">Dinde </t>
  </si>
  <si>
    <t>PARCELA 32</t>
  </si>
  <si>
    <t>Dinde;Guacimo;Tachuelo</t>
  </si>
  <si>
    <t>Maclura tictorea;Guazuma tinctoria;Xanthoxylum rhoifolium</t>
  </si>
  <si>
    <t>2023-S 9411</t>
  </si>
  <si>
    <t>2300000488260023002</t>
  </si>
  <si>
    <t>2023-E 8712</t>
  </si>
  <si>
    <t>BRAVO MEJIA</t>
  </si>
  <si>
    <t>lote N° 2</t>
  </si>
  <si>
    <t>2023-S 9304</t>
  </si>
  <si>
    <t>PENDIENTE SEGUIMIENTO</t>
  </si>
  <si>
    <t>2300002870931123001</t>
  </si>
  <si>
    <t>2023-E 9264</t>
  </si>
  <si>
    <t>MARIA FABIOLA</t>
  </si>
  <si>
    <t xml:space="preserve">ARTUNDUAGA DE SILVA </t>
  </si>
  <si>
    <t xml:space="preserve">Igua </t>
  </si>
  <si>
    <t>Igua;Dinde;Tachuelo</t>
  </si>
  <si>
    <t>Albizia guachapele;Maclura tinctoria;Zanthoxylum</t>
  </si>
  <si>
    <t>2023-S 11074</t>
  </si>
  <si>
    <t>2300860007314123001</t>
  </si>
  <si>
    <t>2023-E 9094</t>
  </si>
  <si>
    <t>congregacion Siervas de Cristo Sacerdote</t>
  </si>
  <si>
    <t xml:space="preserve">hogar de la niña </t>
  </si>
  <si>
    <t>Palma del viajero; Chambimbe</t>
  </si>
  <si>
    <t xml:space="preserve">Hogar de la Niña </t>
  </si>
  <si>
    <t>Ravenala madagascariensis;Sapindus saponaria</t>
  </si>
  <si>
    <t>2023-S 10940</t>
  </si>
  <si>
    <t>2300001619039423001</t>
  </si>
  <si>
    <t>2023-E 8600</t>
  </si>
  <si>
    <t xml:space="preserve">GENTIL </t>
  </si>
  <si>
    <t xml:space="preserve">PEÑA PARRA </t>
  </si>
  <si>
    <t>Cambulo</t>
  </si>
  <si>
    <t xml:space="preserve">Las Lomitas </t>
  </si>
  <si>
    <t>2300001662983623001</t>
  </si>
  <si>
    <t>2023-E 9093</t>
  </si>
  <si>
    <t>FELICIANO</t>
  </si>
  <si>
    <t>VIDAL JARA</t>
  </si>
  <si>
    <t>Cachingo;Caracolí</t>
  </si>
  <si>
    <t xml:space="preserve">la virginia </t>
  </si>
  <si>
    <t>Erytrhina poeppiginana; Anacardium excelsum</t>
  </si>
  <si>
    <t>2023-S 14248</t>
  </si>
  <si>
    <t>SEGUIMIENTO EN DICIEMBRE</t>
  </si>
  <si>
    <t>2300000164662023001</t>
  </si>
  <si>
    <t>2023-E 9062</t>
  </si>
  <si>
    <t>SANCHEZ</t>
  </si>
  <si>
    <t>finca La Aurora</t>
  </si>
  <si>
    <t>2023-S 10969</t>
  </si>
  <si>
    <t>2300001218793423001</t>
  </si>
  <si>
    <t>2023-E 9329</t>
  </si>
  <si>
    <t>BENEDICTO</t>
  </si>
  <si>
    <t xml:space="preserve">CALDERON SANCHEZ </t>
  </si>
  <si>
    <t>las mercedes</t>
  </si>
  <si>
    <t>2023-S 10939</t>
  </si>
  <si>
    <t>2300002648755023001</t>
  </si>
  <si>
    <t>2023-E 8044</t>
  </si>
  <si>
    <t xml:space="preserve">EDELMIRA </t>
  </si>
  <si>
    <t>ROCHA DE LASSO</t>
  </si>
  <si>
    <t>Nogal</t>
  </si>
  <si>
    <t xml:space="preserve">EL MIRADOR </t>
  </si>
  <si>
    <t>2300005283727623001</t>
  </si>
  <si>
    <t>2023-E 10931</t>
  </si>
  <si>
    <t>GEOVANA</t>
  </si>
  <si>
    <t>VARGAS CANO</t>
  </si>
  <si>
    <t xml:space="preserve">Payande </t>
  </si>
  <si>
    <t xml:space="preserve">lote 13 manzana E </t>
  </si>
  <si>
    <t>2023-S 10537</t>
  </si>
  <si>
    <t>2300008316646023002</t>
  </si>
  <si>
    <t>2023-E 10501</t>
  </si>
  <si>
    <t>FLABIO IGNACIO</t>
  </si>
  <si>
    <t>CORDOBA</t>
  </si>
  <si>
    <t>LA TROJA</t>
  </si>
  <si>
    <t>2023-S 11776</t>
  </si>
  <si>
    <t>2300001209128023001</t>
  </si>
  <si>
    <t>2023-E 11228</t>
  </si>
  <si>
    <t>PERSONA NATURAL</t>
  </si>
  <si>
    <t>LUIS HUMBERTO</t>
  </si>
  <si>
    <t>LOPEZ MORA</t>
  </si>
  <si>
    <t>Lombricero</t>
  </si>
  <si>
    <t>DON KIKE</t>
  </si>
  <si>
    <t>2023-S 10030</t>
  </si>
  <si>
    <t>NO CUMPLE/ REQUERIMIENTO</t>
  </si>
  <si>
    <t xml:space="preserve"> 230108215689423001</t>
  </si>
  <si>
    <t>2023-E 11266</t>
  </si>
  <si>
    <t xml:space="preserve">LUZ MARIA </t>
  </si>
  <si>
    <t>CABRERA BERMEO</t>
  </si>
  <si>
    <t xml:space="preserve">SAN LUIS </t>
  </si>
  <si>
    <t>2023-S 13691</t>
  </si>
  <si>
    <t>2300001219915623001</t>
  </si>
  <si>
    <t>2023-E 11094</t>
  </si>
  <si>
    <t xml:space="preserve">MAURICIO </t>
  </si>
  <si>
    <t xml:space="preserve">HERMIDA CABRERA </t>
  </si>
  <si>
    <t>Caimo</t>
  </si>
  <si>
    <t xml:space="preserve">BUENA VISTA </t>
  </si>
  <si>
    <t>2023-S 12760</t>
  </si>
  <si>
    <t>SEGUIMIENTO EN DICIMEBRE</t>
  </si>
  <si>
    <t>2300005505720423002</t>
  </si>
  <si>
    <t>2023-E 11421</t>
  </si>
  <si>
    <t>lote N° 3</t>
  </si>
  <si>
    <t>2300005505729223001</t>
  </si>
  <si>
    <t>2023-E 11428</t>
  </si>
  <si>
    <t>MARIA ELSA</t>
  </si>
  <si>
    <t>BARRAGAN GOMEZ</t>
  </si>
  <si>
    <t>Nacedero;Eucalipto</t>
  </si>
  <si>
    <t>finca Irlanda</t>
  </si>
  <si>
    <t>Nacedero; Eucalipto</t>
  </si>
  <si>
    <t>Trichanthera gigantea; Eucalyptus grandis</t>
  </si>
  <si>
    <t>2023-S 12282</t>
  </si>
  <si>
    <t>2300002649292923001</t>
  </si>
  <si>
    <t>2023-E 11671</t>
  </si>
  <si>
    <t>LEYDI XIMENA</t>
  </si>
  <si>
    <t>GASCA TRUJILLO</t>
  </si>
  <si>
    <t>Las Ceibas</t>
  </si>
  <si>
    <t>Eucalipto;Nogal</t>
  </si>
  <si>
    <t>Eucalyptus grandis;Cordia alliodora</t>
  </si>
  <si>
    <t>2023-S 11777</t>
  </si>
  <si>
    <t>2300001769857223001</t>
  </si>
  <si>
    <t>2023-12573</t>
  </si>
  <si>
    <t xml:space="preserve">IVAN DE JESUS </t>
  </si>
  <si>
    <t>URIBE OBANDO</t>
  </si>
  <si>
    <t>La Esperanza</t>
  </si>
  <si>
    <t>2023-S 13147</t>
  </si>
  <si>
    <t>SEGUIMEINTO EN NOVIMEBRE</t>
  </si>
  <si>
    <t>2300000490601323001</t>
  </si>
  <si>
    <t>2023-E 12572</t>
  </si>
  <si>
    <t>TIMOLEON</t>
  </si>
  <si>
    <t>SANCHEZ BORRERO</t>
  </si>
  <si>
    <t>SIBERIA</t>
  </si>
  <si>
    <t>2023-S 13152</t>
  </si>
  <si>
    <t>SEGUIMIENTO EN NOVIEMBRE</t>
  </si>
  <si>
    <t>2300004002485623001</t>
  </si>
  <si>
    <t>2023-12603</t>
  </si>
  <si>
    <t>OLGA CECILIA</t>
  </si>
  <si>
    <t xml:space="preserve">GUZMAN QUINTERO </t>
  </si>
  <si>
    <t>LOTE 10</t>
  </si>
  <si>
    <t>SEGUIMIENTO EN ENERO</t>
  </si>
  <si>
    <t>Etiquetas de fila</t>
  </si>
  <si>
    <t>Suma de Volumen Total (m3)</t>
  </si>
  <si>
    <t>Total general</t>
  </si>
  <si>
    <t>Volumen Total m3</t>
  </si>
  <si>
    <t>Tipo de aprovechamiento Forestal</t>
  </si>
  <si>
    <t>Volumen Totál</t>
  </si>
  <si>
    <t xml:space="preserve">Total </t>
  </si>
  <si>
    <t>Nombre ciéntifico</t>
  </si>
  <si>
    <t>Volumen total  m3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</si>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</sst>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1" xfId="0" applyNumberFormat="1" applyFill="1" applyBorder="1"/>
    <xf numFmtId="2" fontId="0" fillId="2" borderId="2" xfId="0" applyNumberFormat="1" applyFill="1" applyBorder="1"/>
    <xf numFmtId="2" fontId="0" fillId="2" borderId="1" xfId="0" applyNumberFormat="1" applyFill="1" applyBorder="1"/>
    <xf numFmtId="14" fontId="0" fillId="2" borderId="1" xfId="0" applyNumberFormat="1" applyFill="1" applyBorder="1"/>
    <xf numFmtId="2" fontId="0" fillId="0" borderId="1" xfId="0" applyNumberFormat="1" applyBorder="1"/>
    <xf numFmtId="14" fontId="0" fillId="0" borderId="1" xfId="0" applyNumberFormat="1" applyBorder="1"/>
    <xf numFmtId="1" fontId="0" fillId="0" borderId="1" xfId="0" applyNumberFormat="1" applyBorder="1"/>
    <xf numFmtId="1" fontId="0" fillId="2" borderId="1" xfId="0" applyNumberFormat="1" applyFill="1" applyBorder="1"/>
    <xf numFmtId="0" fontId="0" fillId="2" borderId="1" xfId="0" applyFill="1" applyBorder="1"/>
    <xf numFmtId="0" fontId="0" fillId="0" borderId="1" xfId="0" applyBorder="1"/>
    <xf numFmtId="0" fontId="0" fillId="2" borderId="0" xfId="0" applyFill="1"/>
    <xf numFmtId="0" fontId="0" fillId="0" borderId="2" xfId="0" applyBorder="1"/>
    <xf numFmtId="1" fontId="2" fillId="2" borderId="1" xfId="0" applyNumberFormat="1" applyFont="1" applyFill="1" applyBorder="1"/>
    <xf numFmtId="49" fontId="2" fillId="2" borderId="1" xfId="0" applyNumberFormat="1" applyFont="1" applyFill="1" applyBorder="1"/>
    <xf numFmtId="2" fontId="2" fillId="2" borderId="1" xfId="0" applyNumberFormat="1" applyFont="1" applyFill="1" applyBorder="1"/>
    <xf numFmtId="0" fontId="2" fillId="0" borderId="0" xfId="0" applyFont="1"/>
    <xf numFmtId="2" fontId="2" fillId="0" borderId="0" xfId="0" applyNumberFormat="1" applyFont="1"/>
    <xf numFmtId="14" fontId="2" fillId="2" borderId="1" xfId="0" applyNumberFormat="1" applyFont="1" applyFill="1" applyBorder="1"/>
    <xf numFmtId="1" fontId="2" fillId="0" borderId="3" xfId="0" applyNumberFormat="1" applyFont="1" applyBorder="1"/>
    <xf numFmtId="49" fontId="2" fillId="2" borderId="3" xfId="0" applyNumberFormat="1" applyFont="1" applyFill="1" applyBorder="1"/>
    <xf numFmtId="49" fontId="2" fillId="2" borderId="4" xfId="0" applyNumberFormat="1" applyFont="1" applyFill="1" applyBorder="1"/>
    <xf numFmtId="2" fontId="2" fillId="2" borderId="4" xfId="0" applyNumberFormat="1" applyFont="1" applyFill="1" applyBorder="1"/>
    <xf numFmtId="49" fontId="2" fillId="0" borderId="5" xfId="0" applyNumberFormat="1" applyFont="1" applyBorder="1"/>
    <xf numFmtId="1" fontId="2" fillId="0" borderId="0" xfId="0" applyNumberFormat="1" applyFont="1"/>
    <xf numFmtId="49" fontId="2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49" fontId="3" fillId="2" borderId="1" xfId="0" applyNumberFormat="1" applyFont="1" applyFill="1" applyBorder="1"/>
    <xf numFmtId="1" fontId="2" fillId="3" borderId="1" xfId="0" applyNumberFormat="1" applyFont="1" applyFill="1" applyBorder="1"/>
    <xf numFmtId="49" fontId="2" fillId="3" borderId="1" xfId="0" applyNumberFormat="1" applyFont="1" applyFill="1" applyBorder="1"/>
    <xf numFmtId="2" fontId="2" fillId="3" borderId="1" xfId="0" applyNumberFormat="1" applyFont="1" applyFill="1" applyBorder="1"/>
    <xf numFmtId="0" fontId="2" fillId="3" borderId="0" xfId="0" applyFont="1" applyFill="1"/>
    <xf numFmtId="2" fontId="2" fillId="3" borderId="0" xfId="0" applyNumberFormat="1" applyFont="1" applyFill="1"/>
    <xf numFmtId="0" fontId="1" fillId="3" borderId="1" xfId="0" applyFont="1" applyFill="1" applyBorder="1"/>
    <xf numFmtId="0" fontId="0" fillId="0" borderId="1" xfId="0" applyBorder="1" applyAlignment="1">
      <alignment horizontal="left"/>
    </xf>
    <xf numFmtId="0" fontId="1" fillId="4" borderId="1" xfId="0" applyFont="1" applyFill="1" applyBorder="1"/>
    <xf numFmtId="0" fontId="1" fillId="3" borderId="1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left"/>
    </xf>
    <xf numFmtId="0" fontId="1" fillId="5" borderId="6" xfId="0" applyFont="1" applyFill="1" applyBorder="1"/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i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30" formatCode="@"/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" formatCode="0"/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2" formatCode="0.00"/>
      <fill>
        <patternFill patternType="solid">
          <fgColor indexed="64"/>
          <bgColor theme="9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Volumen Total m3 Por</a:t>
            </a:r>
            <a:r>
              <a:rPr lang="es-CO" baseline="0"/>
              <a:t> Municipio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'Volumen-Municipio'!$E$1</c:f>
              <c:strCache>
                <c:ptCount val="1"/>
                <c:pt idx="0">
                  <c:v>Volumen Total m3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'Volumen-Municipio'!$D$2:$D$9</c:f>
              <c:strCache>
                <c:ptCount val="8"/>
                <c:pt idx="0">
                  <c:v>Agrado</c:v>
                </c:pt>
                <c:pt idx="1">
                  <c:v>Altamira </c:v>
                </c:pt>
                <c:pt idx="2">
                  <c:v>Garzón</c:v>
                </c:pt>
                <c:pt idx="3">
                  <c:v>Gigante</c:v>
                </c:pt>
                <c:pt idx="4">
                  <c:v>Guadalupe</c:v>
                </c:pt>
                <c:pt idx="5">
                  <c:v>Pital</c:v>
                </c:pt>
                <c:pt idx="6">
                  <c:v>Suaza</c:v>
                </c:pt>
                <c:pt idx="7">
                  <c:v>Tarqui</c:v>
                </c:pt>
              </c:strCache>
            </c:strRef>
          </c:cat>
          <c:val>
            <c:numRef>
              <c:f>'Volumen-Municipio'!$E$2:$E$9</c:f>
              <c:numCache>
                <c:formatCode>General</c:formatCode>
                <c:ptCount val="8"/>
                <c:pt idx="0">
                  <c:v>303.89999999999998</c:v>
                </c:pt>
                <c:pt idx="1">
                  <c:v>11.74</c:v>
                </c:pt>
                <c:pt idx="2">
                  <c:v>598.18299999999999</c:v>
                </c:pt>
                <c:pt idx="3">
                  <c:v>106.24000000000001</c:v>
                </c:pt>
                <c:pt idx="4">
                  <c:v>0.3</c:v>
                </c:pt>
                <c:pt idx="5">
                  <c:v>191.44</c:v>
                </c:pt>
                <c:pt idx="6">
                  <c:v>123.47</c:v>
                </c:pt>
                <c:pt idx="7">
                  <c:v>30.88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E9-4E0F-B0E7-5BD7040C7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0226304"/>
        <c:axId val="590232544"/>
      </c:barChart>
      <c:catAx>
        <c:axId val="59022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0232544"/>
        <c:crosses val="autoZero"/>
        <c:auto val="1"/>
        <c:lblAlgn val="ctr"/>
        <c:lblOffset val="100"/>
        <c:noMultiLvlLbl val="0"/>
      </c:catAx>
      <c:valAx>
        <c:axId val="59023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9022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Volumen total m3 por</a:t>
            </a:r>
            <a:r>
              <a:rPr lang="en-US" baseline="0"/>
              <a:t> especie</a:t>
            </a:r>
            <a:r>
              <a:rPr lang="en-US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'Volumen-Especie'!$H$3</c:f>
              <c:strCache>
                <c:ptCount val="1"/>
                <c:pt idx="0">
                  <c:v>Volumen total  m3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'Volumen-Especie'!$G$4:$G$24</c:f>
              <c:strCache>
                <c:ptCount val="21"/>
                <c:pt idx="0">
                  <c:v>Guadua angustifolia </c:v>
                </c:pt>
                <c:pt idx="1">
                  <c:v>Enterolobium cyclocarpum</c:v>
                </c:pt>
                <c:pt idx="2">
                  <c:v>Eucalyptus grandis</c:v>
                </c:pt>
                <c:pt idx="3">
                  <c:v>Guarea guidonia</c:v>
                </c:pt>
                <c:pt idx="4">
                  <c:v>Albizia guachapele</c:v>
                </c:pt>
                <c:pt idx="5">
                  <c:v>Anacardium excelsum</c:v>
                </c:pt>
                <c:pt idx="6">
                  <c:v>Cordia alliodora</c:v>
                </c:pt>
                <c:pt idx="7">
                  <c:v>Erythrina poeppigiana</c:v>
                </c:pt>
                <c:pt idx="8">
                  <c:v>Cedrela odorata</c:v>
                </c:pt>
                <c:pt idx="9">
                  <c:v>Cupania Americana</c:v>
                </c:pt>
                <c:pt idx="10">
                  <c:v>Maclura tinctoria</c:v>
                </c:pt>
                <c:pt idx="11">
                  <c:v>Fraxinus chinensis</c:v>
                </c:pt>
                <c:pt idx="12">
                  <c:v>Erythrina fusca</c:v>
                </c:pt>
                <c:pt idx="13">
                  <c:v>Inga edulis</c:v>
                </c:pt>
                <c:pt idx="14">
                  <c:v>Ficus sp</c:v>
                </c:pt>
                <c:pt idx="15">
                  <c:v>Alchornea grandiflora</c:v>
                </c:pt>
                <c:pt idx="16">
                  <c:v>Pentaclethra macroloba</c:v>
                </c:pt>
                <c:pt idx="17">
                  <c:v>Lysiloma Candium</c:v>
                </c:pt>
                <c:pt idx="18">
                  <c:v>Pithecellobium dulce</c:v>
                </c:pt>
                <c:pt idx="19">
                  <c:v>Senna spectabilis</c:v>
                </c:pt>
                <c:pt idx="20">
                  <c:v>Samanea saman</c:v>
                </c:pt>
              </c:strCache>
            </c:strRef>
          </c:cat>
          <c:val>
            <c:numRef>
              <c:f>'Volumen-Especie'!$H$4:$H$24</c:f>
              <c:numCache>
                <c:formatCode>General</c:formatCode>
                <c:ptCount val="21"/>
                <c:pt idx="0">
                  <c:v>267.60000000000002</c:v>
                </c:pt>
                <c:pt idx="1">
                  <c:v>191.79</c:v>
                </c:pt>
                <c:pt idx="2">
                  <c:v>160.47</c:v>
                </c:pt>
                <c:pt idx="3">
                  <c:v>139.84</c:v>
                </c:pt>
                <c:pt idx="4">
                  <c:v>116.89000000000001</c:v>
                </c:pt>
                <c:pt idx="5">
                  <c:v>92.570000000000007</c:v>
                </c:pt>
                <c:pt idx="6">
                  <c:v>81.910000000000011</c:v>
                </c:pt>
                <c:pt idx="7">
                  <c:v>74.459999999999994</c:v>
                </c:pt>
                <c:pt idx="8">
                  <c:v>37.36</c:v>
                </c:pt>
                <c:pt idx="9">
                  <c:v>23.07</c:v>
                </c:pt>
                <c:pt idx="10">
                  <c:v>17.18</c:v>
                </c:pt>
                <c:pt idx="11">
                  <c:v>9.81</c:v>
                </c:pt>
                <c:pt idx="12">
                  <c:v>6.28</c:v>
                </c:pt>
                <c:pt idx="13">
                  <c:v>6.06</c:v>
                </c:pt>
                <c:pt idx="14">
                  <c:v>5.81</c:v>
                </c:pt>
                <c:pt idx="15">
                  <c:v>5.73</c:v>
                </c:pt>
                <c:pt idx="16">
                  <c:v>5.41</c:v>
                </c:pt>
                <c:pt idx="17">
                  <c:v>3.95</c:v>
                </c:pt>
                <c:pt idx="18">
                  <c:v>3.3299999999999996</c:v>
                </c:pt>
                <c:pt idx="19">
                  <c:v>2.99</c:v>
                </c:pt>
                <c:pt idx="20">
                  <c:v>2.37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8B-4734-B41D-6D43FE710D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9116000"/>
        <c:axId val="479114080"/>
      </c:barChart>
      <c:catAx>
        <c:axId val="47911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9114080"/>
        <c:crosses val="autoZero"/>
        <c:auto val="1"/>
        <c:lblAlgn val="ctr"/>
        <c:lblOffset val="100"/>
        <c:noMultiLvlLbl val="0"/>
      </c:catAx>
      <c:valAx>
        <c:axId val="479114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7911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Tipos de Aprovechameinto - Municipio</a:t>
            </a:r>
          </a:p>
          <a:p>
            <a:pPr>
              <a:defRPr/>
            </a:pP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'Aprovechamiento-Municipio'!$B$2</c:f>
              <c:strCache>
                <c:ptCount val="1"/>
                <c:pt idx="0">
                  <c:v>Árboles aislados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'Aprovechamiento-Municipio'!$A$3:$A$11</c15:sqref>
                  </c15:fullRef>
                </c:ext>
              </c:extLst>
              <c:f>'Aprovechamiento-Municipio'!$A$3:$A$10</c:f>
              <c:strCache>
                <c:ptCount val="8"/>
                <c:pt idx="0">
                  <c:v>Agrado</c:v>
                </c:pt>
                <c:pt idx="1">
                  <c:v>Altamira </c:v>
                </c:pt>
                <c:pt idx="2">
                  <c:v>Garzón</c:v>
                </c:pt>
                <c:pt idx="3">
                  <c:v>Gigante</c:v>
                </c:pt>
                <c:pt idx="4">
                  <c:v>Guadalupe</c:v>
                </c:pt>
                <c:pt idx="5">
                  <c:v>Pital</c:v>
                </c:pt>
                <c:pt idx="6">
                  <c:v>Suaza</c:v>
                </c:pt>
                <c:pt idx="7">
                  <c:v>Tarqui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'Aprovechamiento-Municipio'!$B$3:$B$11</c15:sqref>
                  </c15:fullRef>
                </c:ext>
              </c:extLst>
              <c:f>'Aprovechamiento-Municipio'!$B$3:$B$10</c:f>
              <c:numCache>
                <c:formatCode>General</c:formatCode>
                <c:ptCount val="8"/>
                <c:pt idx="0">
                  <c:v>15</c:v>
                </c:pt>
                <c:pt idx="1">
                  <c:v>2</c:v>
                </c:pt>
                <c:pt idx="2">
                  <c:v>24</c:v>
                </c:pt>
                <c:pt idx="3">
                  <c:v>4</c:v>
                </c:pt>
                <c:pt idx="4">
                  <c:v>0</c:v>
                </c:pt>
                <c:pt idx="5">
                  <c:v>8</c:v>
                </c:pt>
                <c:pt idx="6">
                  <c:v>8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BC-4016-860E-279E2D66C985}"/>
            </c:ext>
          </c:extLst>
        </c:ser>
        <c:ser>
          <c:idx val="1"/>
          <c:order val="1"/>
          <c:tx>
            <c:strRef>
              <c:f>'Aprovechamiento-Municipio'!$C$2</c:f>
              <c:strCache>
                <c:ptCount val="1"/>
                <c:pt idx="0">
                  <c:v>Doméstico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'Aprovechamiento-Municipio'!$A$3:$A$11</c15:sqref>
                  </c15:fullRef>
                </c:ext>
              </c:extLst>
              <c:f>'Aprovechamiento-Municipio'!$A$3:$A$10</c:f>
              <c:strCache>
                <c:ptCount val="8"/>
                <c:pt idx="0">
                  <c:v>Agrado</c:v>
                </c:pt>
                <c:pt idx="1">
                  <c:v>Altamira </c:v>
                </c:pt>
                <c:pt idx="2">
                  <c:v>Garzón</c:v>
                </c:pt>
                <c:pt idx="3">
                  <c:v>Gigante</c:v>
                </c:pt>
                <c:pt idx="4">
                  <c:v>Guadalupe</c:v>
                </c:pt>
                <c:pt idx="5">
                  <c:v>Pital</c:v>
                </c:pt>
                <c:pt idx="6">
                  <c:v>Suaza</c:v>
                </c:pt>
                <c:pt idx="7">
                  <c:v>Tarqui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'Aprovechamiento-Municipio'!$C$3:$C$11</c15:sqref>
                  </c15:fullRef>
                </c:ext>
              </c:extLst>
              <c:f>'Aprovechamiento-Municipio'!$C$3:$C$10</c:f>
              <c:numCache>
                <c:formatCode>General</c:formatCode>
                <c:ptCount val="8"/>
                <c:pt idx="0">
                  <c:v>0</c:v>
                </c:pt>
                <c:pt idx="1">
                  <c:v>12</c:v>
                </c:pt>
                <c:pt idx="2">
                  <c:v>16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BC-4016-860E-279E2D66C985}"/>
            </c:ext>
          </c:extLst>
        </c:ser>
        <c:ser>
          <c:idx val="2"/>
          <c:order val="2"/>
          <c:tx>
            <c:strRef>
              <c:f>'Aprovechamiento-Municipio'!$D$2</c:f>
              <c:strCache>
                <c:ptCount val="1"/>
                <c:pt idx="0">
                  <c:v>Flora Silvestre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'Aprovechamiento-Municipio'!$A$3:$A$11</c15:sqref>
                  </c15:fullRef>
                </c:ext>
              </c:extLst>
              <c:f>'Aprovechamiento-Municipio'!$A$3:$A$10</c:f>
              <c:strCache>
                <c:ptCount val="8"/>
                <c:pt idx="0">
                  <c:v>Agrado</c:v>
                </c:pt>
                <c:pt idx="1">
                  <c:v>Altamira </c:v>
                </c:pt>
                <c:pt idx="2">
                  <c:v>Garzón</c:v>
                </c:pt>
                <c:pt idx="3">
                  <c:v>Gigante</c:v>
                </c:pt>
                <c:pt idx="4">
                  <c:v>Guadalupe</c:v>
                </c:pt>
                <c:pt idx="5">
                  <c:v>Pital</c:v>
                </c:pt>
                <c:pt idx="6">
                  <c:v>Suaza</c:v>
                </c:pt>
                <c:pt idx="7">
                  <c:v>Tarqui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'Aprovechamiento-Municipio'!$D$3:$D$11</c15:sqref>
                  </c15:fullRef>
                </c:ext>
              </c:extLst>
              <c:f>'Aprovechamiento-Municipio'!$D$3:$D$10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BC-4016-860E-279E2D66C9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13754240"/>
        <c:axId val="913754720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'Aprovechamiento-Municipio'!$E$2</c15:sqref>
                        </c15:formulaRef>
                      </c:ext>
                    </c:extLst>
                    <c:strCache>
                      <c:ptCount val="1"/>
                      <c:pt idx="0">
                        <c:v>Total general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'Aprovechamiento-Municipio'!$A$3:$A$11</c15:sqref>
                        </c15:fullRef>
                        <c15:formulaRef>
                          <c15:sqref>'Aprovechamiento-Municipio'!$A$3:$A$10</c15:sqref>
                        </c15:formulaRef>
                      </c:ext>
                    </c:extLst>
                    <c:strCache>
                      <c:ptCount val="8"/>
                      <c:pt idx="0">
                        <c:v>Agrado</c:v>
                      </c:pt>
                      <c:pt idx="1">
                        <c:v>Altamira </c:v>
                      </c:pt>
                      <c:pt idx="2">
                        <c:v>Garzón</c:v>
                      </c:pt>
                      <c:pt idx="3">
                        <c:v>Gigante</c:v>
                      </c:pt>
                      <c:pt idx="4">
                        <c:v>Guadalupe</c:v>
                      </c:pt>
                      <c:pt idx="5">
                        <c:v>Pital</c:v>
                      </c:pt>
                      <c:pt idx="6">
                        <c:v>Suaza</c:v>
                      </c:pt>
                      <c:pt idx="7">
                        <c:v>Tarqui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'Aprovechamiento-Municipio'!$E$3:$E$11</c15:sqref>
                        </c15:fullRef>
                        <c15:formulaRef>
                          <c15:sqref>'Aprovechamiento-Municipio'!$E$3:$E$10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15</c:v>
                      </c:pt>
                      <c:pt idx="1">
                        <c:v>14</c:v>
                      </c:pt>
                      <c:pt idx="2">
                        <c:v>43</c:v>
                      </c:pt>
                      <c:pt idx="3">
                        <c:v>8</c:v>
                      </c:pt>
                      <c:pt idx="4">
                        <c:v>1</c:v>
                      </c:pt>
                      <c:pt idx="5">
                        <c:v>9</c:v>
                      </c:pt>
                      <c:pt idx="6">
                        <c:v>11</c:v>
                      </c:pt>
                      <c:pt idx="7">
                        <c:v>6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F1BC-4016-860E-279E2D66C985}"/>
                  </c:ext>
                </c:extLst>
              </c15:ser>
            </c15:filteredBarSeries>
          </c:ext>
        </c:extLst>
      </c:barChart>
      <c:catAx>
        <c:axId val="91375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13754720"/>
        <c:crosses val="autoZero"/>
        <c:auto val="1"/>
        <c:lblAlgn val="ctr"/>
        <c:lblOffset val="100"/>
        <c:noMultiLvlLbl val="0"/>
      </c:catAx>
      <c:valAx>
        <c:axId val="913754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1375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Aprovechamiento</a:t>
            </a:r>
            <a:r>
              <a:rPr lang="en-US" baseline="0"/>
              <a:t> por meses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'Aprovechamieto - Meses'!$A$2</c:f>
              <c:strCache>
                <c:ptCount val="1"/>
                <c:pt idx="0">
                  <c:v>Agrado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Meses'!$B$2:$J$2</c:f>
              <c:numCache>
                <c:formatCode>General</c:formatCode>
                <c:ptCount val="9"/>
                <c:pt idx="0">
                  <c:v>5</c:v>
                </c:pt>
                <c:pt idx="1">
                  <c:v>2</c:v>
                </c:pt>
                <c:pt idx="3">
                  <c:v>2</c:v>
                </c:pt>
                <c:pt idx="4">
                  <c:v>3</c:v>
                </c:pt>
                <c:pt idx="6">
                  <c:v>3</c:v>
                </c:pt>
                <c:pt idx="8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01-4DFD-880D-01D73F29552E}"/>
            </c:ext>
          </c:extLst>
        </c:ser>
        <c:ser>
          <c:idx val="1"/>
          <c:order val="1"/>
          <c:tx>
            <c:strRef>
              <c:f>'Aprovechamieto - Meses'!$A$3</c:f>
              <c:strCache>
                <c:ptCount val="1"/>
                <c:pt idx="0">
                  <c:v>Altamira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Meses'!$B$3:$J$3</c:f>
              <c:numCache>
                <c:formatCode>General</c:formatCode>
                <c:ptCount val="9"/>
                <c:pt idx="2">
                  <c:v>1</c:v>
                </c:pt>
                <c:pt idx="6">
                  <c:v>12</c:v>
                </c:pt>
                <c:pt idx="7">
                  <c:v>1</c:v>
                </c:pt>
                <c:pt idx="8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01-4DFD-880D-01D73F29552E}"/>
            </c:ext>
          </c:extLst>
        </c:ser>
        <c:ser>
          <c:idx val="2"/>
          <c:order val="2"/>
          <c:tx>
            <c:strRef>
              <c:f>'Aprovechamieto - Meses'!$A$4</c:f>
              <c:strCache>
                <c:ptCount val="1"/>
                <c:pt idx="0">
                  <c:v>Garzón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Meses'!$B$4:$J$4</c:f>
              <c:numCache>
                <c:formatCode>General</c:formatCode>
                <c:ptCount val="9"/>
                <c:pt idx="0">
                  <c:v>4</c:v>
                </c:pt>
                <c:pt idx="1">
                  <c:v>1</c:v>
                </c:pt>
                <c:pt idx="2">
                  <c:v>6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12</c:v>
                </c:pt>
                <c:pt idx="7">
                  <c:v>8</c:v>
                </c:pt>
                <c:pt idx="8">
                  <c:v>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01-4DFD-880D-01D73F29552E}"/>
            </c:ext>
          </c:extLst>
        </c:ser>
        <c:ser>
          <c:idx val="3"/>
          <c:order val="3"/>
          <c:tx>
            <c:strRef>
              <c:f>'Aprovechamieto - Meses'!$A$5</c:f>
              <c:strCache>
                <c:ptCount val="1"/>
                <c:pt idx="0">
                  <c:v>Gigante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Meses'!$B$5:$J$5</c:f>
              <c:numCache>
                <c:formatCode>General</c:formatCode>
                <c:ptCount val="9"/>
                <c:pt idx="0">
                  <c:v>3</c:v>
                </c:pt>
                <c:pt idx="3">
                  <c:v>3</c:v>
                </c:pt>
                <c:pt idx="4">
                  <c:v>1</c:v>
                </c:pt>
                <c:pt idx="7">
                  <c:v>1</c:v>
                </c:pt>
                <c:pt idx="8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01-4DFD-880D-01D73F29552E}"/>
            </c:ext>
          </c:extLst>
        </c:ser>
        <c:ser>
          <c:idx val="4"/>
          <c:order val="4"/>
          <c:tx>
            <c:strRef>
              <c:f>'Aprovechamieto - Meses'!$A$6</c:f>
              <c:strCache>
                <c:ptCount val="1"/>
                <c:pt idx="0">
                  <c:v>Guadalupe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Meses'!$B$6:$J$6</c:f>
              <c:numCache>
                <c:formatCode>General</c:formatCode>
                <c:ptCount val="9"/>
                <c:pt idx="6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01-4DFD-880D-01D73F29552E}"/>
            </c:ext>
          </c:extLst>
        </c:ser>
        <c:ser>
          <c:idx val="5"/>
          <c:order val="5"/>
          <c:tx>
            <c:strRef>
              <c:f>'Aprovechamieto - Meses'!$A$7</c:f>
              <c:strCache>
                <c:ptCount val="1"/>
                <c:pt idx="0">
                  <c:v>Pital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Meses'!$B$7:$J$7</c:f>
              <c:numCache>
                <c:formatCode>General</c:formatCode>
                <c:ptCount val="9"/>
                <c:pt idx="4">
                  <c:v>7</c:v>
                </c:pt>
                <c:pt idx="6">
                  <c:v>1</c:v>
                </c:pt>
                <c:pt idx="7">
                  <c:v>1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701-4DFD-880D-01D73F29552E}"/>
            </c:ext>
          </c:extLst>
        </c:ser>
        <c:ser>
          <c:idx val="6"/>
          <c:order val="6"/>
          <c:tx>
            <c:strRef>
              <c:f>'Aprovechamieto - Meses'!$A$8</c:f>
              <c:strCache>
                <c:ptCount val="1"/>
                <c:pt idx="0">
                  <c:v>Suaza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Meses'!$B$8:$J$8</c:f>
              <c:numCache>
                <c:formatCode>General</c:formatCode>
                <c:ptCount val="9"/>
                <c:pt idx="1">
                  <c:v>6</c:v>
                </c:pt>
                <c:pt idx="2">
                  <c:v>1</c:v>
                </c:pt>
                <c:pt idx="4">
                  <c:v>1</c:v>
                </c:pt>
                <c:pt idx="6">
                  <c:v>3</c:v>
                </c:pt>
                <c:pt idx="8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701-4DFD-880D-01D73F29552E}"/>
            </c:ext>
          </c:extLst>
        </c:ser>
        <c:ser>
          <c:idx val="7"/>
          <c:order val="7"/>
          <c:tx>
            <c:strRef>
              <c:f>'Aprovechamieto - Meses'!$A$9</c:f>
              <c:strCache>
                <c:ptCount val="1"/>
                <c:pt idx="0">
                  <c:v>Tarqui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'Aprovechamieto - Meses'!$B$1:$J$1</c:f>
              <c:strCache>
                <c:ptCount val="9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Total</c:v>
                </c:pt>
              </c:strCache>
            </c:strRef>
          </c:cat>
          <c:val>
            <c:numRef>
              <c:f>'Aprovechamieto - Meses'!$B$9:$J$9</c:f>
              <c:numCache>
                <c:formatCode>General</c:formatCode>
                <c:ptCount val="9"/>
                <c:pt idx="2">
                  <c:v>3</c:v>
                </c:pt>
                <c:pt idx="7">
                  <c:v>3</c:v>
                </c:pt>
                <c:pt idx="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701-4DFD-880D-01D73F295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05143888"/>
        <c:axId val="905149168"/>
      </c:lineChart>
      <c:catAx>
        <c:axId val="90514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5149168"/>
        <c:crosses val="autoZero"/>
        <c:auto val="1"/>
        <c:lblAlgn val="ctr"/>
        <c:lblOffset val="100"/>
        <c:noMultiLvlLbl val="0"/>
      </c:catAx>
      <c:valAx>
        <c:axId val="90514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0514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pivotSource>
    <c:name>[SandovalPerdomoJuanSebastian_20162010050.xlsx]Tipos de Aprovechamiento Total!TablaDinámica4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Volumen</a:t>
            </a:r>
            <a:r>
              <a:rPr lang="en-US" baseline="0"/>
              <a:t> m3 por Tipo de Aprovechamiento Forestal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>
              <a:tint val="65000"/>
            </a:schemeClr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2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2">
              <a:shade val="65000"/>
            </a:schemeClr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'Tipos de Aprovechamiento Total'!$B$3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6EC5-43E4-8B7E-61AD3AF33F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B84-4E97-A843-D41B73B4EEC3}"/>
              </c:ext>
            </c:extLst>
          </c:dPt>
          <c:dPt>
            <c:idx val="2"/>
            <c:bubble3D val="0"/>
            <c:spPr>
              <a:solidFill>
                <a:schemeClr val="accent2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B84-4E97-A843-D41B73B4EE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'Tipos de Aprovechamiento Total'!$A$4:$A$7</c:f>
              <c:strCache>
                <c:ptCount val="3"/>
                <c:pt idx="0">
                  <c:v>Árboles aislados</c:v>
                </c:pt>
                <c:pt idx="1">
                  <c:v>Doméstico</c:v>
                </c:pt>
                <c:pt idx="2">
                  <c:v>Flora Silvestre</c:v>
                </c:pt>
              </c:strCache>
            </c:strRef>
          </c:cat>
          <c:val>
            <c:numRef>
              <c:f>'Tipos de Aprovechamiento Total'!$B$4:$B$7</c:f>
              <c:numCache>
                <c:formatCode>General</c:formatCode>
                <c:ptCount val="3"/>
                <c:pt idx="0">
                  <c:v>904.88850000000014</c:v>
                </c:pt>
                <c:pt idx="1">
                  <c:v>153.65000000000003</c:v>
                </c:pt>
                <c:pt idx="2">
                  <c:v>267.60000000000002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C5-43E4-8B7E-61AD3AF33FB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cap="none" baseline="0"/>
              <a:t>Porcentaje de Tipos de Aprovechamiento Forestal Otorgados en la DTC - CAM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'Tipos de Aprovechamiento Total'!$K$10</c:f>
              <c:strCache>
                <c:ptCount val="1"/>
                <c:pt idx="0">
                  <c:v>Volumen Totál</c:v>
                </c:pt>
              </c:strCache>
            </c:strRef>
          </c:tx>
          <c:dPt>
            <c:idx val="0"/>
            <c:bubble3D val="0"/>
            <c:spPr>
              <a:solidFill>
                <a:schemeClr val="accent6">
                  <a:tint val="65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4AA-450B-8899-6736A16F3B35}"/>
              </c:ext>
            </c:extLst>
          </c:dPt>
          <c:dPt>
            <c:idx val="1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54AA-450B-8899-6736A16F3B35}"/>
              </c:ext>
            </c:extLst>
          </c:dPt>
          <c:dPt>
            <c:idx val="2"/>
            <c:bubble3D val="0"/>
            <c:spPr>
              <a:solidFill>
                <a:schemeClr val="accent6">
                  <a:shade val="65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4AA-450B-8899-6736A16F3B35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tint val="6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4AA-450B-8899-6736A16F3B35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54AA-450B-8899-6736A16F3B3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shade val="6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54AA-450B-8899-6736A16F3B35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'Tipos de Aprovechamiento Total'!$J$11:$J$14</c15:sqref>
                  </c15:fullRef>
                </c:ext>
              </c:extLst>
              <c:f>'Tipos de Aprovechamiento Total'!$J$11:$J$13</c:f>
              <c:strCache>
                <c:ptCount val="3"/>
                <c:pt idx="0">
                  <c:v>Árboles aislados</c:v>
                </c:pt>
                <c:pt idx="1">
                  <c:v>Doméstico</c:v>
                </c:pt>
                <c:pt idx="2">
                  <c:v>Flora Silvestre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'Tipos de Aprovechamiento Total'!$K$11:$K$14</c15:sqref>
                  </c15:fullRef>
                </c:ext>
              </c:extLst>
              <c:f>'Tipos de Aprovechamiento Total'!$K$11:$K$13</c:f>
              <c:numCache>
                <c:formatCode>0.00</c:formatCode>
                <c:ptCount val="3"/>
                <c:pt idx="0">
                  <c:v>904.88850000000014</c:v>
                </c:pt>
                <c:pt idx="1">
                  <c:v>153.65000000000003</c:v>
                </c:pt>
                <c:pt idx="2">
                  <c:v>267.60000000000002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54AA-450B-8899-6736A16F3B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181154</xdr:colOff>
      <xdr:row>0</xdr:row>
      <xdr:rowOff>0</xdr:rowOff>
    </xdr:from>
    <xdr:to>
      <xdr:col>17</xdr:col>
      <xdr:colOff>232913</xdr:colOff>
      <xdr:row>15</xdr:row>
      <xdr:rowOff>25879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41880F7-396D-08E7-694D-D003907B56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1647647</xdr:colOff>
      <xdr:row>8</xdr:row>
      <xdr:rowOff>38816</xdr:rowOff>
    </xdr:from>
    <xdr:to>
      <xdr:col>5</xdr:col>
      <xdr:colOff>1293964</xdr:colOff>
      <xdr:row>28</xdr:row>
      <xdr:rowOff>181153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6B16455-6280-0F86-534A-DBE8CE67FE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51759</xdr:colOff>
      <xdr:row>12</xdr:row>
      <xdr:rowOff>38817</xdr:rowOff>
    </xdr:from>
    <xdr:to>
      <xdr:col>3</xdr:col>
      <xdr:colOff>422695</xdr:colOff>
      <xdr:row>27</xdr:row>
      <xdr:rowOff>64697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AEC4555-FB24-8D7C-EFB8-FF3C2B3A21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310551</xdr:colOff>
      <xdr:row>10</xdr:row>
      <xdr:rowOff>30192</xdr:rowOff>
    </xdr:from>
    <xdr:to>
      <xdr:col>9</xdr:col>
      <xdr:colOff>664234</xdr:colOff>
      <xdr:row>25</xdr:row>
      <xdr:rowOff>56071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3DFE6F2-E2B3-F2C9-9E96-ABA1A4A56B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914399</xdr:colOff>
      <xdr:row>8</xdr:row>
      <xdr:rowOff>107828</xdr:rowOff>
    </xdr:from>
    <xdr:to>
      <xdr:col>6</xdr:col>
      <xdr:colOff>715992</xdr:colOff>
      <xdr:row>28</xdr:row>
      <xdr:rowOff>112143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9729944-4A6C-5073-4FF3-74D70D8C4E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703052</xdr:colOff>
      <xdr:row>15</xdr:row>
      <xdr:rowOff>81949</xdr:rowOff>
    </xdr:from>
    <xdr:to>
      <xdr:col>12</xdr:col>
      <xdr:colOff>508957</xdr:colOff>
      <xdr:row>31</xdr:row>
      <xdr:rowOff>43131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ECE618C-BED9-B122-C5F9-0F0AC4A203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Sebastian Sandoval" refreshedDate="45442.571454513891" createdVersion="8" refreshedVersion="8" minRefreshableVersion="3" recordCount="74" xr:uid="{5310ABFE-FF20-41CC-B2E8-CA78F4BC8B57}">
  <cacheSource type="worksheet">
    <worksheetSource ref="A1:C75" sheet="Volumen Total Aprovechado"/>
  </cacheSource>
  <cacheFields count="3">
    <cacheField name="Expediente" numFmtId="0">
      <sharedItems containsBlank="1"/>
    </cacheField>
    <cacheField name="Tipo de Aprovechamiento" numFmtId="0">
      <sharedItems containsBlank="1" count="4">
        <s v="Árboles aislados"/>
        <s v="Doméstico"/>
        <s v="Flora Silvestre"/>
        <m/>
      </sharedItems>
    </cacheField>
    <cacheField name="Volumen Total (m3)" numFmtId="0">
      <sharedItems containsSemiMixedTypes="0" containsString="0" containsNumber="1" minValue="0.11" maxValue="1326.13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Sebastian Sandoval" refreshedDate="45442.644020949076" createdVersion="8" refreshedVersion="8" minRefreshableVersion="3" recordCount="107" xr:uid="{8C4E2D9B-3486-4550-9D2B-1A094DC6AB67}">
  <cacheSource type="worksheet">
    <worksheetSource name="Table2"/>
  </cacheSource>
  <cacheFields count="13">
    <cacheField name="ID" numFmtId="1">
      <sharedItems containsSemiMixedTypes="0" containsString="0" containsNumber="1" containsInteger="1" minValue="1" maxValue="107"/>
    </cacheField>
    <cacheField name="Tipo de Aprovechamiento" numFmtId="49">
      <sharedItems count="3">
        <s v="Árboles aislados"/>
        <s v="Doméstico"/>
        <s v="Flora Silvestre"/>
      </sharedItems>
    </cacheField>
    <cacheField name="Fecha de solicitud" numFmtId="14">
      <sharedItems containsSemiMixedTypes="0" containsNonDate="0" containsDate="1" containsString="0" minDate="2023-01-05T00:00:00" maxDate="2023-08-29T00:00:00"/>
    </cacheField>
    <cacheField name="Municipio" numFmtId="49">
      <sharedItems/>
    </cacheField>
    <cacheField name="Tipo de predio" numFmtId="49">
      <sharedItems/>
    </cacheField>
    <cacheField name="Ubicación " numFmtId="49">
      <sharedItems/>
    </cacheField>
    <cacheField name="Coordenada X" numFmtId="49">
      <sharedItems containsSemiMixedTypes="0" containsString="0" containsNumber="1" containsInteger="1" minValue="796336" maxValue="842473" count="69">
        <n v="811239"/>
        <n v="836956"/>
        <n v="822380"/>
        <n v="840895"/>
        <n v="830693"/>
        <n v="815495"/>
        <n v="839294"/>
        <n v="817143"/>
        <n v="812138"/>
        <n v="832781"/>
        <n v="796336"/>
        <n v="800521"/>
        <n v="819417"/>
        <n v="809521"/>
        <n v="827943"/>
        <n v="841765"/>
        <n v="840541"/>
        <n v="804345"/>
        <n v="828141"/>
        <n v="805628"/>
        <n v="828830"/>
        <n v="835447"/>
        <n v="811630"/>
        <n v="836191"/>
        <n v="826998"/>
        <n v="804424"/>
        <n v="828279"/>
        <n v="831591"/>
        <n v="826333"/>
        <n v="806375"/>
        <n v="828123"/>
        <n v="816967"/>
        <n v="837618"/>
        <n v="808953"/>
        <n v="829095"/>
        <n v="828305"/>
        <n v="835436"/>
        <n v="839870"/>
        <n v="817917"/>
        <n v="818607"/>
        <n v="819264"/>
        <n v="818609"/>
        <n v="818202"/>
        <n v="829509"/>
        <n v="812883"/>
        <n v="842473"/>
        <n v="837166"/>
        <n v="827866"/>
        <n v="809684"/>
        <n v="838751"/>
        <n v="801325"/>
        <n v="818897"/>
        <n v="811381"/>
        <n v="809013"/>
        <n v="830450"/>
        <n v="825845"/>
        <n v="832018"/>
        <n v="833379"/>
        <n v="832999"/>
        <n v="825407"/>
        <n v="799969"/>
        <n v="827995"/>
        <n v="807896"/>
        <n v="830173"/>
        <n v="839153"/>
        <n v="802949"/>
        <n v="829344"/>
        <n v="836083"/>
        <n v="839138"/>
      </sharedItems>
    </cacheField>
    <cacheField name="Coordenada Y" numFmtId="49">
      <sharedItems containsSemiMixedTypes="0" containsString="0" containsNumber="1" containsInteger="1" minValue="691386" maxValue="828123"/>
    </cacheField>
    <cacheField name="Expediente" numFmtId="49">
      <sharedItems/>
    </cacheField>
    <cacheField name="Nombre Científico" numFmtId="49">
      <sharedItems count="37">
        <s v="Albizia guachapele"/>
        <s v="Anacardium excelsum"/>
        <s v="Guarea guidonia"/>
        <s v="Erythrina poeppigiana"/>
        <s v="Eucalyptus grandis"/>
        <s v="Cordia alliodora"/>
        <s v="Enterolobium cyclocarpum"/>
        <s v="Guadua angustifolia "/>
        <s v="Fraxinus chinensis"/>
        <s v="Pentaclethra macroloba"/>
        <s v="Zanthoxylum rigidum"/>
        <s v="Inga edulis"/>
        <s v="Crecopia peltata"/>
        <s v="Maclura tinctoria"/>
        <s v="Syzygium jambos"/>
        <s v="Andira inermis"/>
        <s v="Samanea saman"/>
        <s v="Cedrela odorata"/>
        <s v="Attalea butyracea"/>
        <s v="Cupania Americana"/>
        <s v="Albizia guachapele "/>
        <s v="Terminalia catappa"/>
        <s v="Ficus sp"/>
        <s v="Pithecellobium dulce"/>
        <s v="Vachellia farnesiana"/>
        <s v="Senna spectabilis"/>
        <s v="Guazuma ulmifolia"/>
        <s v="Zanthoxylum rhoifolium"/>
        <s v="Cordia Dentata"/>
        <s v="Lysiloma Candium"/>
        <s v="Guazuma tinctoria"/>
        <s v="Ravenala madagascariensis"/>
        <s v="Sapindus saponaria"/>
        <s v="Erythrina fusca"/>
        <s v="Alchornea grandiflora"/>
        <s v="Pouteria caimito"/>
        <s v="Trichanthera gigantea"/>
      </sharedItems>
    </cacheField>
    <cacheField name="Volumen " numFmtId="2">
      <sharedItems containsSemiMixedTypes="0" containsString="0" containsNumber="1" minValue="0.09" maxValue="152.6" count="101">
        <n v="4.96"/>
        <n v="26.39"/>
        <n v="1.35"/>
        <n v="6.11"/>
        <n v="3.47"/>
        <n v="2.81"/>
        <n v="2.15"/>
        <n v="2.77"/>
        <n v="9.57"/>
        <n v="3.48"/>
        <n v="10.55"/>
        <n v="50"/>
        <n v="21.6"/>
        <n v="6.87"/>
        <n v="8.6"/>
        <n v="9.81"/>
        <n v="5.41"/>
        <n v="1.59"/>
        <n v="0.72"/>
        <n v="6.06"/>
        <n v="0.61"/>
        <n v="5.49"/>
        <n v="4.1100000000000003"/>
        <n v="0.43"/>
        <n v="0.76"/>
        <n v="8.36"/>
        <n v="8.64"/>
        <n v="9.9700000000000006"/>
        <n v="3.82"/>
        <n v="9.9499999999999993"/>
        <n v="2.37"/>
        <n v="6.76"/>
        <n v="3.5"/>
        <n v="2.6"/>
        <n v="0.98"/>
        <n v="0.153"/>
        <n v="23.07"/>
        <n v="9.4"/>
        <n v="5"/>
        <n v="0.89"/>
        <n v="9.98"/>
        <n v="152.6"/>
        <n v="38.85"/>
        <n v="21.2"/>
        <n v="32.5"/>
        <n v="15.62"/>
        <n v="5.85"/>
        <n v="6.57"/>
        <n v="3.85"/>
        <n v="40.270000000000003"/>
        <n v="58.68"/>
        <n v="5.81"/>
        <n v="15.32"/>
        <n v="1.9"/>
        <n v="4.6900000000000004"/>
        <n v="1.04"/>
        <n v="7.39"/>
        <n v="9.8699999999999992"/>
        <n v="1.0900000000000001"/>
        <n v="0.09"/>
        <n v="0.54"/>
        <n v="1.99"/>
        <n v="1.17"/>
        <n v="0.47"/>
        <n v="1"/>
        <n v="0.96"/>
        <n v="0.16"/>
        <n v="1.45"/>
        <n v="0.3"/>
        <n v="3.95"/>
        <n v="9.85"/>
        <n v="106.37"/>
        <n v="63.34"/>
        <n v="6.26"/>
        <n v="9.1999999999999993"/>
        <n v="100"/>
        <n v="33.93"/>
        <n v="2.0299999999999998"/>
        <n v="1.21"/>
        <n v="0.49"/>
        <n v="75.849999999999994"/>
        <n v="77.37"/>
        <n v="2.44"/>
        <n v="0.74"/>
        <n v="0.19"/>
        <n v="6.28"/>
        <n v="0.6"/>
        <n v="0.36"/>
        <n v="13.81"/>
        <n v="8.2799999999999994"/>
        <n v="9.9"/>
        <n v="0.11"/>
        <n v="4.0599999999999996"/>
        <n v="5.73"/>
        <n v="9.39"/>
        <n v="40"/>
        <n v="0.86"/>
        <n v="4.3"/>
        <n v="2.95"/>
        <n v="2.89"/>
        <n v="20"/>
      </sharedItems>
    </cacheField>
    <cacheField name="Volumen Total (m3)" numFmtId="2">
      <sharedItems containsSemiMixedTypes="0" containsString="0" containsNumber="1" minValue="0.09" maxValue="152.6"/>
    </cacheField>
    <cacheField name="observacione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">
  <r>
    <s v="PAF-00005-23"/>
    <x v="0"/>
    <n v="4.96"/>
  </r>
  <r>
    <s v="PAF-00010-23"/>
    <x v="0"/>
    <n v="26.39"/>
  </r>
  <r>
    <s v="PAF-00011-23"/>
    <x v="1"/>
    <n v="1.35"/>
  </r>
  <r>
    <s v="PAF-00021-23"/>
    <x v="1"/>
    <n v="9.58"/>
  </r>
  <r>
    <s v="PAF-00027-23"/>
    <x v="0"/>
    <n v="4.96"/>
  </r>
  <r>
    <s v="PAF-00030-23"/>
    <x v="0"/>
    <n v="26.37"/>
  </r>
  <r>
    <s v="PAF-00033-23"/>
    <x v="2"/>
    <n v="50"/>
  </r>
  <r>
    <s v="PAF-00064-23"/>
    <x v="0"/>
    <n v="28.470000000000002"/>
  </r>
  <r>
    <s v="PAF- 00074-23"/>
    <x v="1"/>
    <n v="8.6"/>
  </r>
  <r>
    <s v="PAF- 00081-23"/>
    <x v="0"/>
    <n v="9.81"/>
  </r>
  <r>
    <s v="PAF-00099-23"/>
    <x v="1"/>
    <n v="5.41"/>
  </r>
  <r>
    <s v="PAF-00088-23"/>
    <x v="0"/>
    <n v="1.59"/>
  </r>
  <r>
    <s v="PAF-00160-23"/>
    <x v="1"/>
    <n v="9.6000000000000014"/>
  </r>
  <r>
    <s v="PAF-00179-23"/>
    <x v="0"/>
    <n v="0.43"/>
  </r>
  <r>
    <s v="PAF-00184-23"/>
    <x v="0"/>
    <n v="0.76"/>
  </r>
  <r>
    <s v="PAF-00185-23"/>
    <x v="0"/>
    <n v="8.36"/>
  </r>
  <r>
    <s v="PAF-00191-23"/>
    <x v="0"/>
    <n v="8.64"/>
  </r>
  <r>
    <s v="PAF-00201-23"/>
    <x v="0"/>
    <n v="9.9700000000000006"/>
  </r>
  <r>
    <s v="PAF-00207-23"/>
    <x v="0"/>
    <n v="3.8155000000000001"/>
  </r>
  <r>
    <s v="PAF-00210-23"/>
    <x v="0"/>
    <n v="9.9499999999999993"/>
  </r>
  <r>
    <s v="PAF-00215-23"/>
    <x v="1"/>
    <n v="9.129999999999999"/>
  </r>
  <r>
    <s v="PAF-00263-23"/>
    <x v="1"/>
    <n v="2.37"/>
  </r>
  <r>
    <s v="PAF-00262-23"/>
    <x v="0"/>
    <n v="3.5"/>
  </r>
  <r>
    <s v="PAF-00264-23"/>
    <x v="0"/>
    <n v="0.98"/>
  </r>
  <r>
    <s v="PAF-00265-23"/>
    <x v="0"/>
    <n v="0.153"/>
  </r>
  <r>
    <s v="PAF-00266-23"/>
    <x v="0"/>
    <n v="23.07"/>
  </r>
  <r>
    <s v="PAF-00268-23"/>
    <x v="1"/>
    <n v="9.4"/>
  </r>
  <r>
    <s v="PAF-00269-23"/>
    <x v="2"/>
    <n v="5"/>
  </r>
  <r>
    <s v="PAF-00270-23"/>
    <x v="0"/>
    <n v="0.89"/>
  </r>
  <r>
    <s v="PAF-00287-23"/>
    <x v="1"/>
    <n v="9.98"/>
  </r>
  <r>
    <s v="PAF-00288-23"/>
    <x v="2"/>
    <n v="152.6"/>
  </r>
  <r>
    <s v="PAF-00304-23"/>
    <x v="0"/>
    <n v="92.55"/>
  </r>
  <r>
    <s v="PAF-00303-23"/>
    <x v="0"/>
    <n v="5.85"/>
  </r>
  <r>
    <s v="PAF-00305-23"/>
    <x v="0"/>
    <n v="3.85"/>
  </r>
  <r>
    <s v="PAF-00306-23"/>
    <x v="0"/>
    <n v="120.08000000000001"/>
  </r>
  <r>
    <s v="PAF-00308-23"/>
    <x v="0"/>
    <n v="6.59"/>
  </r>
  <r>
    <s v="PAF- 00309-23"/>
    <x v="0"/>
    <n v="1.04"/>
  </r>
  <r>
    <s v="PAF-00323-23"/>
    <x v="0"/>
    <n v="7.39"/>
  </r>
  <r>
    <s v="PAF-00346-23"/>
    <x v="1"/>
    <n v="9.8699999999999992"/>
  </r>
  <r>
    <s v="PAF-00389-23"/>
    <x v="1"/>
    <n v="1.0900000000000001"/>
  </r>
  <r>
    <s v="PAF-00391-23"/>
    <x v="1"/>
    <n v="2.62"/>
  </r>
  <r>
    <s v="PAF-00392-23"/>
    <x v="1"/>
    <n v="2.6399999999999997"/>
  </r>
  <r>
    <s v="PAF-00393-23"/>
    <x v="1"/>
    <n v="0.96"/>
  </r>
  <r>
    <s v="PAF-00394-23"/>
    <x v="1"/>
    <n v="0.16"/>
  </r>
  <r>
    <s v="PAF-00395-23"/>
    <x v="0"/>
    <n v="1.45"/>
  </r>
  <r>
    <s v="PAF-00400-23"/>
    <x v="1"/>
    <n v="0.3"/>
  </r>
  <r>
    <s v="PAF-00401-23"/>
    <x v="1"/>
    <n v="3.95"/>
  </r>
  <r>
    <s v="PAF-00402-23"/>
    <x v="0"/>
    <n v="9.85"/>
  </r>
  <r>
    <s v="PAF-00403-23"/>
    <x v="0"/>
    <n v="108.41000000000001"/>
  </r>
  <r>
    <s v="PAF-00404-23"/>
    <x v="0"/>
    <n v="63.34"/>
  </r>
  <r>
    <s v="PAF-00413-23"/>
    <x v="0"/>
    <n v="9.1999999999999993"/>
  </r>
  <r>
    <s v="PAF-00414-23"/>
    <x v="0"/>
    <n v="100"/>
  </r>
  <r>
    <s v="PAF-00415-23"/>
    <x v="0"/>
    <n v="33.93"/>
  </r>
  <r>
    <s v="PAF-00418-23"/>
    <x v="1"/>
    <n v="3.7299999999999995"/>
  </r>
  <r>
    <s v="PAF-00445-23"/>
    <x v="0"/>
    <n v="75.849999999999994"/>
  </r>
  <r>
    <s v="PAF-00458-23"/>
    <x v="0"/>
    <n v="77.37"/>
  </r>
  <r>
    <s v="PAF-00464-23"/>
    <x v="0"/>
    <n v="0.19"/>
  </r>
  <r>
    <s v="PAF-00465-23"/>
    <x v="1"/>
    <n v="6.28"/>
  </r>
  <r>
    <s v="PAF-00466-23"/>
    <x v="0"/>
    <n v="0.96"/>
  </r>
  <r>
    <s v="PAF-00467-23"/>
    <x v="0"/>
    <n v="13.81"/>
  </r>
  <r>
    <s v="PAF-00476-23"/>
    <x v="1"/>
    <n v="8.2799999999999994"/>
  </r>
  <r>
    <s v="PAF-00485-23"/>
    <x v="1"/>
    <n v="9.9"/>
  </r>
  <r>
    <s v="PAF-00493-23"/>
    <x v="0"/>
    <n v="0.11"/>
  </r>
  <r>
    <s v="PAF-00494-23"/>
    <x v="1"/>
    <n v="4.0599999999999996"/>
  </r>
  <r>
    <s v="PAF-00498-23"/>
    <x v="1"/>
    <n v="5.73"/>
  </r>
  <r>
    <s v="PAF-00500-23"/>
    <x v="1"/>
    <n v="9.39"/>
  </r>
  <r>
    <s v="PAF-00501-23"/>
    <x v="1"/>
    <n v="0.3"/>
  </r>
  <r>
    <s v="PAF-00522-23"/>
    <x v="2"/>
    <n v="40"/>
  </r>
  <r>
    <s v="PAF-00523-23"/>
    <x v="1"/>
    <n v="1.58"/>
  </r>
  <r>
    <s v="PAF-00524-23"/>
    <x v="1"/>
    <n v="7.25"/>
  </r>
  <r>
    <s v="PAF-00530-23"/>
    <x v="1"/>
    <n v="2.89"/>
  </r>
  <r>
    <s v="PAF-00531-23"/>
    <x v="1"/>
    <n v="7.25"/>
  </r>
  <r>
    <s v="PAF-00536-23"/>
    <x v="2"/>
    <n v="20"/>
  </r>
  <r>
    <m/>
    <x v="3"/>
    <n v="1326.138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n v="1"/>
    <x v="0"/>
    <d v="2023-01-05T00:00:00"/>
    <s v="Agrado"/>
    <s v="Privado"/>
    <s v="Urbano"/>
    <x v="0"/>
    <n v="741707"/>
    <s v="PAF-00005-23"/>
    <x v="0"/>
    <x v="0"/>
    <n v="4.96"/>
    <m/>
  </r>
  <r>
    <n v="2"/>
    <x v="0"/>
    <d v="2023-01-11T00:00:00"/>
    <s v="Gigante"/>
    <s v="Privado"/>
    <s v="Rural"/>
    <x v="1"/>
    <n v="756593"/>
    <s v="PAF-00010-23"/>
    <x v="1"/>
    <x v="1"/>
    <n v="26.39"/>
    <m/>
  </r>
  <r>
    <n v="3"/>
    <x v="1"/>
    <d v="2023-01-12T00:00:00"/>
    <s v="Garzón "/>
    <s v="Privado"/>
    <s v="Rural"/>
    <x v="2"/>
    <n v="741753"/>
    <s v="PAF-00011-23"/>
    <x v="2"/>
    <x v="2"/>
    <n v="1.35"/>
    <m/>
  </r>
  <r>
    <n v="4"/>
    <x v="1"/>
    <d v="2023-01-20T00:00:00"/>
    <s v="Gigante "/>
    <s v="Privado"/>
    <s v="Rural"/>
    <x v="3"/>
    <n v="748266"/>
    <s v="PAF-00021-23"/>
    <x v="3"/>
    <x v="3"/>
    <n v="6.11"/>
    <m/>
  </r>
  <r>
    <n v="5"/>
    <x v="1"/>
    <d v="2023-01-20T00:00:00"/>
    <s v="Gigante "/>
    <s v="Privado"/>
    <s v="Rural"/>
    <x v="3"/>
    <n v="748266"/>
    <s v="PAF-00021-23"/>
    <x v="4"/>
    <x v="4"/>
    <n v="3.47"/>
    <m/>
  </r>
  <r>
    <n v="6"/>
    <x v="0"/>
    <d v="2023-01-24T00:00:00"/>
    <s v="Garzón "/>
    <s v="Privado"/>
    <s v="Rural"/>
    <x v="4"/>
    <n v="736759"/>
    <s v="PAF-00027-23"/>
    <x v="3"/>
    <x v="5"/>
    <n v="2.81"/>
    <m/>
  </r>
  <r>
    <n v="7"/>
    <x v="0"/>
    <d v="2023-01-24T00:00:00"/>
    <s v="Garzón "/>
    <s v="Privado"/>
    <s v="Rural"/>
    <x v="4"/>
    <n v="736759"/>
    <s v="PAF-00027-23"/>
    <x v="2"/>
    <x v="6"/>
    <n v="2.15"/>
    <m/>
  </r>
  <r>
    <n v="8"/>
    <x v="0"/>
    <d v="2023-01-25T00:00:00"/>
    <s v="Agrado"/>
    <s v="Privado"/>
    <s v="Rural"/>
    <x v="5"/>
    <n v="746993"/>
    <s v="PAF-00030-23"/>
    <x v="5"/>
    <x v="7"/>
    <n v="2.77"/>
    <m/>
  </r>
  <r>
    <n v="9"/>
    <x v="0"/>
    <d v="2023-01-25T00:00:00"/>
    <s v="Agrado"/>
    <s v="Privado"/>
    <s v="Rural"/>
    <x v="5"/>
    <n v="746993"/>
    <s v="PAF-00030-23"/>
    <x v="6"/>
    <x v="8"/>
    <n v="9.57"/>
    <m/>
  </r>
  <r>
    <n v="10"/>
    <x v="0"/>
    <d v="2023-01-25T00:00:00"/>
    <s v="Agrado"/>
    <s v="Privado"/>
    <s v="Rural"/>
    <x v="5"/>
    <n v="746993"/>
    <s v="PAF-00030-23"/>
    <x v="0"/>
    <x v="9"/>
    <n v="3.48"/>
    <m/>
  </r>
  <r>
    <n v="11"/>
    <x v="0"/>
    <d v="2023-01-25T00:00:00"/>
    <s v="Agrado"/>
    <s v="Privado"/>
    <s v="Rural"/>
    <x v="5"/>
    <n v="746993"/>
    <s v="PAF-00030-23"/>
    <x v="3"/>
    <x v="10"/>
    <n v="10.55"/>
    <m/>
  </r>
  <r>
    <n v="12"/>
    <x v="2"/>
    <d v="2023-01-27T00:00:00"/>
    <s v="Garzón "/>
    <s v="Privado"/>
    <s v="Rural"/>
    <x v="6"/>
    <n v="736259"/>
    <s v="PAF-00033-23"/>
    <x v="7"/>
    <x v="11"/>
    <n v="50"/>
    <m/>
  </r>
  <r>
    <n v="13"/>
    <x v="0"/>
    <d v="2023-02-08T00:00:00"/>
    <s v="Agrado"/>
    <s v="Privado"/>
    <s v="Rural"/>
    <x v="7"/>
    <n v="739010"/>
    <s v="PAF-00064-23"/>
    <x v="2"/>
    <x v="12"/>
    <n v="21.6"/>
    <m/>
  </r>
  <r>
    <n v="14"/>
    <x v="0"/>
    <d v="2023-02-08T00:00:00"/>
    <s v="Agrado"/>
    <s v="Privado"/>
    <s v="Rural"/>
    <x v="7"/>
    <n v="739010"/>
    <s v="PAF-00064-23"/>
    <x v="1"/>
    <x v="13"/>
    <n v="6.87"/>
    <m/>
  </r>
  <r>
    <n v="15"/>
    <x v="1"/>
    <d v="2023-02-11T00:00:00"/>
    <s v="Suaza"/>
    <s v="Privado"/>
    <s v="Rural"/>
    <x v="8"/>
    <n v="697211"/>
    <s v="PAF- 00074-23"/>
    <x v="4"/>
    <x v="14"/>
    <n v="8.6"/>
    <m/>
  </r>
  <r>
    <n v="16"/>
    <x v="0"/>
    <d v="2023-02-09T00:00:00"/>
    <s v="Garzón "/>
    <s v="Privado"/>
    <s v="Rural"/>
    <x v="9"/>
    <n v="730460"/>
    <s v="PAF-00081-23"/>
    <x v="8"/>
    <x v="15"/>
    <n v="9.81"/>
    <m/>
  </r>
  <r>
    <n v="17"/>
    <x v="1"/>
    <d v="2023-02-15T00:00:00"/>
    <s v="Suaza"/>
    <s v="Privado"/>
    <s v="Rural"/>
    <x v="10"/>
    <n v="699461"/>
    <s v="PAF-00099-23"/>
    <x v="9"/>
    <x v="16"/>
    <n v="5.41"/>
    <m/>
  </r>
  <r>
    <n v="18"/>
    <x v="0"/>
    <d v="2023-02-16T00:00:00"/>
    <s v="Suaza"/>
    <s v="Privado"/>
    <s v="Rural"/>
    <x v="11"/>
    <n v="699239"/>
    <s v="PAF-00088-23"/>
    <x v="2"/>
    <x v="17"/>
    <n v="1.59"/>
    <m/>
  </r>
  <r>
    <n v="19"/>
    <x v="0"/>
    <d v="2023-02-16T00:00:00"/>
    <s v="Suaza"/>
    <s v="Privado"/>
    <s v="Rural"/>
    <x v="11"/>
    <n v="699239"/>
    <s v="PAF-00088-23"/>
    <x v="10"/>
    <x v="18"/>
    <n v="0.72"/>
    <m/>
  </r>
  <r>
    <n v="20"/>
    <x v="0"/>
    <d v="2023-02-16T00:00:00"/>
    <s v="Suaza"/>
    <s v="Privado"/>
    <s v="Rural"/>
    <x v="11"/>
    <n v="699239"/>
    <s v="PAF-00088-23"/>
    <x v="11"/>
    <x v="19"/>
    <n v="6.06"/>
    <m/>
  </r>
  <r>
    <n v="21"/>
    <x v="0"/>
    <d v="2023-02-16T00:00:00"/>
    <s v="Suaza"/>
    <s v="Privado"/>
    <s v="Rural"/>
    <x v="11"/>
    <n v="699239"/>
    <s v="PAF-00088-23"/>
    <x v="12"/>
    <x v="20"/>
    <n v="0.61"/>
    <m/>
  </r>
  <r>
    <n v="22"/>
    <x v="1"/>
    <d v="2023-03-11T00:00:00"/>
    <s v="Tarqui"/>
    <s v="Privado"/>
    <s v="Rural"/>
    <x v="12"/>
    <n v="728897"/>
    <s v="PAF-00160-23"/>
    <x v="0"/>
    <x v="21"/>
    <n v="5.49"/>
    <m/>
  </r>
  <r>
    <n v="23"/>
    <x v="1"/>
    <d v="2023-03-11T00:00:00"/>
    <s v="Tarqui"/>
    <s v="Privado"/>
    <s v="Rural"/>
    <x v="12"/>
    <n v="728897"/>
    <s v="PAF-00160-23"/>
    <x v="13"/>
    <x v="22"/>
    <n v="4.1100000000000003"/>
    <m/>
  </r>
  <r>
    <n v="24"/>
    <x v="0"/>
    <d v="2023-03-16T00:00:00"/>
    <s v="Altamira "/>
    <s v="Privado"/>
    <s v="Urbano"/>
    <x v="13"/>
    <n v="720278"/>
    <s v="PAF-00179-23"/>
    <x v="14"/>
    <x v="23"/>
    <n v="0.43"/>
    <m/>
  </r>
  <r>
    <n v="25"/>
    <x v="0"/>
    <d v="2023-03-17T00:00:00"/>
    <s v="Garzón "/>
    <s v="Privado"/>
    <s v="Urbano"/>
    <x v="14"/>
    <n v="734283"/>
    <s v="PAF-00184-23"/>
    <x v="15"/>
    <x v="24"/>
    <n v="0.76"/>
    <m/>
  </r>
  <r>
    <n v="26"/>
    <x v="0"/>
    <d v="2023-03-17T00:00:00"/>
    <s v="Garzón "/>
    <s v="Privado"/>
    <s v="Rural"/>
    <x v="15"/>
    <n v="736872"/>
    <s v="PAF-00185-23"/>
    <x v="4"/>
    <x v="25"/>
    <n v="8.36"/>
    <m/>
  </r>
  <r>
    <n v="27"/>
    <x v="0"/>
    <d v="2023-03-21T00:00:00"/>
    <s v="Garzón "/>
    <s v="Privado"/>
    <s v="Rural"/>
    <x v="16"/>
    <n v="739627"/>
    <s v="PAF-00191-23"/>
    <x v="4"/>
    <x v="26"/>
    <n v="8.64"/>
    <m/>
  </r>
  <r>
    <n v="28"/>
    <x v="0"/>
    <d v="2023-03-27T00:00:00"/>
    <s v="Tarqui"/>
    <s v="Privado"/>
    <s v="Rural"/>
    <x v="17"/>
    <n v="723370"/>
    <s v="PAF-00201-23"/>
    <x v="0"/>
    <x v="27"/>
    <n v="9.9700000000000006"/>
    <m/>
  </r>
  <r>
    <n v="29"/>
    <x v="0"/>
    <d v="2023-03-28T00:00:00"/>
    <s v="Garzón "/>
    <s v="Privado"/>
    <s v="Urbano"/>
    <x v="18"/>
    <n v="733810"/>
    <s v="PAF-00207-23"/>
    <x v="13"/>
    <x v="28"/>
    <n v="3.82"/>
    <s v="- 35% poda"/>
  </r>
  <r>
    <n v="30"/>
    <x v="0"/>
    <d v="2023-03-29T00:00:00"/>
    <s v="Suaza"/>
    <s v="Privado"/>
    <s v="Rural"/>
    <x v="19"/>
    <n v="691440"/>
    <s v="PAF-00210-23"/>
    <x v="4"/>
    <x v="29"/>
    <n v="9.9499999999999993"/>
    <m/>
  </r>
  <r>
    <n v="31"/>
    <x v="1"/>
    <d v="2023-03-30T00:00:00"/>
    <s v="Garzón "/>
    <s v="Privado"/>
    <s v="Rural"/>
    <x v="20"/>
    <n v="738128"/>
    <s v="PAF-00215-23"/>
    <x v="0"/>
    <x v="30"/>
    <n v="2.37"/>
    <m/>
  </r>
  <r>
    <n v="32"/>
    <x v="1"/>
    <d v="2023-03-30T00:00:00"/>
    <s v="Garzón "/>
    <s v="Privado"/>
    <s v="Rural"/>
    <x v="20"/>
    <n v="738128"/>
    <s v="PAF-00215-24"/>
    <x v="4"/>
    <x v="31"/>
    <n v="6.76"/>
    <m/>
  </r>
  <r>
    <n v="33"/>
    <x v="1"/>
    <d v="2023-04-24T00:00:00"/>
    <s v="Gigante "/>
    <s v="Privado"/>
    <s v="Urbano"/>
    <x v="21"/>
    <n v="735093"/>
    <s v="PAF-00263-23"/>
    <x v="16"/>
    <x v="30"/>
    <n v="2.37"/>
    <m/>
  </r>
  <r>
    <n v="34"/>
    <x v="0"/>
    <d v="2023-04-24T00:00:00"/>
    <s v="Agrado"/>
    <s v="Privado"/>
    <s v="Rural"/>
    <x v="22"/>
    <n v="752071"/>
    <s v="PAF-00262-23"/>
    <x v="4"/>
    <x v="32"/>
    <n v="3.5"/>
    <m/>
  </r>
  <r>
    <n v="35"/>
    <x v="0"/>
    <d v="2023-04-24T00:00:00"/>
    <s v="Agrado"/>
    <s v="Privado"/>
    <s v="Rural"/>
    <x v="22"/>
    <n v="752071"/>
    <s v="PAF-00262-23"/>
    <x v="17"/>
    <x v="33"/>
    <n v="2.6"/>
    <m/>
  </r>
  <r>
    <n v="36"/>
    <x v="0"/>
    <d v="2023-04-24T00:00:00"/>
    <s v="Gigante "/>
    <s v="Privado"/>
    <s v="Urbano"/>
    <x v="23"/>
    <n v="755887"/>
    <s v="PAF-00264-23"/>
    <x v="18"/>
    <x v="34"/>
    <n v="0.98"/>
    <m/>
  </r>
  <r>
    <n v="37"/>
    <x v="0"/>
    <d v="2023-04-20T00:00:00"/>
    <s v="Garzón "/>
    <s v="Privado"/>
    <s v="Urbano"/>
    <x v="24"/>
    <n v="734983"/>
    <s v="PAF-00265-23"/>
    <x v="15"/>
    <x v="35"/>
    <n v="0.153"/>
    <m/>
  </r>
  <r>
    <n v="38"/>
    <x v="0"/>
    <d v="2023-04-21T00:00:00"/>
    <s v="Gigante "/>
    <s v="Privado"/>
    <s v="Rural"/>
    <x v="25"/>
    <n v="737411"/>
    <s v="PAF-00266-23"/>
    <x v="19"/>
    <x v="36"/>
    <n v="23.07"/>
    <m/>
  </r>
  <r>
    <n v="39"/>
    <x v="1"/>
    <d v="2023-04-25T00:00:00"/>
    <s v="Garzón"/>
    <s v="Privado"/>
    <s v="Rural"/>
    <x v="26"/>
    <n v="739777"/>
    <s v="PAF-00268-23"/>
    <x v="20"/>
    <x v="37"/>
    <n v="9.4"/>
    <m/>
  </r>
  <r>
    <n v="40"/>
    <x v="2"/>
    <d v="2023-04-25T00:00:00"/>
    <s v="Garzón"/>
    <s v="Privado"/>
    <s v="Rural"/>
    <x v="27"/>
    <n v="730216"/>
    <s v="PAF-00269-23"/>
    <x v="7"/>
    <x v="38"/>
    <n v="5"/>
    <m/>
  </r>
  <r>
    <n v="41"/>
    <x v="0"/>
    <d v="2023-04-25T00:00:00"/>
    <s v="Garzón"/>
    <s v="Privado"/>
    <s v="Urbano"/>
    <x v="28"/>
    <n v="734339"/>
    <s v="PAF-00270-23"/>
    <x v="21"/>
    <x v="39"/>
    <n v="0.89"/>
    <m/>
  </r>
  <r>
    <n v="42"/>
    <x v="1"/>
    <d v="2023-05-08T00:00:00"/>
    <s v="Suaza"/>
    <s v="Privado"/>
    <s v="Rural"/>
    <x v="29"/>
    <n v="691386"/>
    <s v="PAF-00287-23"/>
    <x v="4"/>
    <x v="40"/>
    <n v="9.98"/>
    <m/>
  </r>
  <r>
    <n v="43"/>
    <x v="2"/>
    <d v="2023-05-08T00:00:00"/>
    <s v="Garzón"/>
    <s v="Privado"/>
    <s v="Rural"/>
    <x v="30"/>
    <n v="828123"/>
    <s v="PAF-00288-23"/>
    <x v="7"/>
    <x v="41"/>
    <n v="152.6"/>
    <m/>
  </r>
  <r>
    <n v="44"/>
    <x v="0"/>
    <d v="2023-05-12T00:00:00"/>
    <s v="Agrado"/>
    <s v="Privado"/>
    <s v="Rural"/>
    <x v="31"/>
    <n v="739100"/>
    <s v="PAF-00304-23"/>
    <x v="2"/>
    <x v="42"/>
    <n v="38.85"/>
    <m/>
  </r>
  <r>
    <n v="45"/>
    <x v="0"/>
    <d v="2023-05-12T00:00:00"/>
    <s v="Agrado"/>
    <s v="Privado"/>
    <s v="Rural"/>
    <x v="31"/>
    <n v="739100"/>
    <s v="PAF-00304-23"/>
    <x v="17"/>
    <x v="43"/>
    <n v="21.2"/>
    <m/>
  </r>
  <r>
    <n v="46"/>
    <x v="0"/>
    <d v="2023-05-12T00:00:00"/>
    <s v="Agrado"/>
    <s v="Privado"/>
    <s v="Rural"/>
    <x v="31"/>
    <n v="739100"/>
    <s v="PAF-00304-23"/>
    <x v="3"/>
    <x v="44"/>
    <n v="32.5"/>
    <m/>
  </r>
  <r>
    <n v="47"/>
    <x v="0"/>
    <d v="2023-05-12T00:00:00"/>
    <s v="Pital"/>
    <s v="Privado"/>
    <s v="Rural"/>
    <x v="25"/>
    <n v="737411"/>
    <s v="PAF-00303-23"/>
    <x v="2"/>
    <x v="45"/>
    <n v="15.62"/>
    <m/>
  </r>
  <r>
    <n v="48"/>
    <x v="0"/>
    <d v="2023-05-12T00:00:00"/>
    <s v="Pital"/>
    <s v="Privado"/>
    <s v="Rural"/>
    <x v="25"/>
    <n v="737411"/>
    <s v="PAF-00303-23"/>
    <x v="17"/>
    <x v="46"/>
    <n v="5.85"/>
    <m/>
  </r>
  <r>
    <n v="49"/>
    <x v="0"/>
    <d v="2023-05-12T00:00:00"/>
    <s v="Pital"/>
    <s v="Privado"/>
    <s v="Rural"/>
    <x v="25"/>
    <n v="737411"/>
    <s v="PAF-00303-23"/>
    <x v="3"/>
    <x v="47"/>
    <n v="6.57"/>
    <m/>
  </r>
  <r>
    <n v="50"/>
    <x v="0"/>
    <d v="2023-05-12T00:00:00"/>
    <s v="Gigante"/>
    <s v="Privado"/>
    <s v="Rural"/>
    <x v="32"/>
    <n v="755689"/>
    <s v="PAF-00305-23"/>
    <x v="0"/>
    <x v="48"/>
    <n v="3.85"/>
    <m/>
  </r>
  <r>
    <n v="51"/>
    <x v="0"/>
    <d v="2023-05-12T00:00:00"/>
    <s v="Pital "/>
    <s v="Privado"/>
    <s v="Rural"/>
    <x v="33"/>
    <n v="741830"/>
    <s v="PAF-00306-23"/>
    <x v="1"/>
    <x v="49"/>
    <n v="40.270000000000003"/>
    <m/>
  </r>
  <r>
    <n v="52"/>
    <x v="0"/>
    <d v="2023-05-12T00:00:00"/>
    <s v="Pital "/>
    <s v="Privado"/>
    <s v="Rural"/>
    <x v="33"/>
    <n v="741830"/>
    <s v="PAF-00306-23"/>
    <x v="2"/>
    <x v="50"/>
    <n v="58.68"/>
    <m/>
  </r>
  <r>
    <n v="53"/>
    <x v="0"/>
    <d v="2023-05-12T00:00:00"/>
    <s v="Pital "/>
    <s v="Privado"/>
    <s v="Rural"/>
    <x v="33"/>
    <n v="741830"/>
    <s v="PAF-00306-23"/>
    <x v="22"/>
    <x v="51"/>
    <n v="5.81"/>
    <m/>
  </r>
  <r>
    <n v="54"/>
    <x v="0"/>
    <d v="2023-05-12T00:00:00"/>
    <s v="Pital "/>
    <s v="Privado"/>
    <s v="Rural"/>
    <x v="33"/>
    <n v="741830"/>
    <s v="PAF-00306-23"/>
    <x v="3"/>
    <x v="52"/>
    <n v="15.32"/>
    <m/>
  </r>
  <r>
    <n v="55"/>
    <x v="0"/>
    <d v="2023-05-17T00:00:00"/>
    <s v="Garzón"/>
    <s v="Privado"/>
    <s v="Urbano"/>
    <x v="34"/>
    <n v="734526"/>
    <s v="PAF-00308-23"/>
    <x v="1"/>
    <x v="53"/>
    <n v="1.9"/>
    <m/>
  </r>
  <r>
    <n v="56"/>
    <x v="0"/>
    <d v="2023-05-17T00:00:00"/>
    <s v="Garzón"/>
    <s v="Privado"/>
    <s v="Urbano"/>
    <x v="34"/>
    <n v="734526"/>
    <s v="PAF-00308-23"/>
    <x v="13"/>
    <x v="54"/>
    <n v="4.6900000000000004"/>
    <m/>
  </r>
  <r>
    <n v="57"/>
    <x v="0"/>
    <d v="2023-05-18T00:00:00"/>
    <s v="Garzón"/>
    <s v="Privado"/>
    <s v="Urbano"/>
    <x v="35"/>
    <n v="734100"/>
    <s v="PAF-00309-23"/>
    <x v="15"/>
    <x v="55"/>
    <n v="1.04"/>
    <m/>
  </r>
  <r>
    <n v="58"/>
    <x v="0"/>
    <d v="2023-05-26T00:00:00"/>
    <s v="Garzón"/>
    <s v="Privado"/>
    <s v="Rural"/>
    <x v="36"/>
    <n v="735054"/>
    <s v="PAF-00323-23"/>
    <x v="1"/>
    <x v="56"/>
    <n v="7.39"/>
    <m/>
  </r>
  <r>
    <n v="59"/>
    <x v="1"/>
    <d v="2023-06-07T00:00:00"/>
    <s v="Garzón"/>
    <s v="Privado"/>
    <s v="Rural"/>
    <x v="37"/>
    <n v="739293"/>
    <s v="PAF-00346-23"/>
    <x v="4"/>
    <x v="57"/>
    <n v="9.8699999999999992"/>
    <m/>
  </r>
  <r>
    <n v="60"/>
    <x v="1"/>
    <d v="2023-07-04T00:00:00"/>
    <s v="Altamira "/>
    <s v="Privado"/>
    <s v="Rural"/>
    <x v="38"/>
    <n v="728450"/>
    <s v="PAF-00389-23"/>
    <x v="23"/>
    <x v="58"/>
    <n v="1.0900000000000001"/>
    <m/>
  </r>
  <r>
    <n v="61"/>
    <x v="1"/>
    <d v="2023-07-05T00:00:00"/>
    <s v="Altamira "/>
    <s v="Privado"/>
    <s v="Rural"/>
    <x v="39"/>
    <n v="730463"/>
    <s v="PAF-00391-23"/>
    <x v="13"/>
    <x v="59"/>
    <n v="0.09"/>
    <m/>
  </r>
  <r>
    <n v="62"/>
    <x v="1"/>
    <d v="2023-07-05T00:00:00"/>
    <s v="Altamira "/>
    <s v="Privado"/>
    <s v="Rural"/>
    <x v="39"/>
    <n v="730463"/>
    <s v="PAF-00391-23"/>
    <x v="24"/>
    <x v="60"/>
    <n v="0.54"/>
    <m/>
  </r>
  <r>
    <n v="63"/>
    <x v="1"/>
    <d v="2023-07-05T00:00:00"/>
    <s v="Altamira "/>
    <s v="Privado"/>
    <s v="Rural"/>
    <x v="39"/>
    <n v="730463"/>
    <s v="PAF-00391-23"/>
    <x v="25"/>
    <x v="61"/>
    <n v="1.99"/>
    <m/>
  </r>
  <r>
    <n v="64"/>
    <x v="1"/>
    <d v="2023-07-05T00:00:00"/>
    <s v="Altamira "/>
    <s v="Privado"/>
    <s v="Rural"/>
    <x v="40"/>
    <n v="730841"/>
    <s v="PAF-00392-23"/>
    <x v="23"/>
    <x v="62"/>
    <n v="1.17"/>
    <m/>
  </r>
  <r>
    <n v="65"/>
    <x v="1"/>
    <d v="2023-07-05T00:00:00"/>
    <s v="Altamira "/>
    <s v="Privado"/>
    <s v="Rural"/>
    <x v="40"/>
    <n v="730841"/>
    <s v="PAF-00392-24"/>
    <x v="26"/>
    <x v="63"/>
    <n v="0.47"/>
    <m/>
  </r>
  <r>
    <n v="66"/>
    <x v="1"/>
    <d v="2023-07-05T00:00:00"/>
    <s v="Altamira "/>
    <s v="Privado"/>
    <s v="Rural"/>
    <x v="40"/>
    <n v="730841"/>
    <s v="PAF-00392-25"/>
    <x v="25"/>
    <x v="64"/>
    <n v="1"/>
    <m/>
  </r>
  <r>
    <n v="67"/>
    <x v="1"/>
    <d v="2023-07-05T00:00:00"/>
    <s v="Altamira "/>
    <s v="Privado"/>
    <s v="Rural"/>
    <x v="41"/>
    <n v="728383"/>
    <s v="PAF-00393-23"/>
    <x v="23"/>
    <x v="65"/>
    <n v="0.96"/>
    <m/>
  </r>
  <r>
    <n v="68"/>
    <x v="1"/>
    <d v="2023-07-05T00:00:00"/>
    <s v="Altamira "/>
    <s v="Privado"/>
    <s v="Rural"/>
    <x v="42"/>
    <n v="728537"/>
    <s v="PAF-00394-23"/>
    <x v="27"/>
    <x v="66"/>
    <n v="0.16"/>
    <m/>
  </r>
  <r>
    <n v="69"/>
    <x v="0"/>
    <d v="2023-06-29T00:00:00"/>
    <s v="Garzón"/>
    <s v="Privado"/>
    <s v="Rural"/>
    <x v="43"/>
    <n v="734337"/>
    <s v="PAF-00395-23"/>
    <x v="17"/>
    <x v="67"/>
    <n v="1.45"/>
    <m/>
  </r>
  <r>
    <n v="70"/>
    <x v="1"/>
    <d v="2023-07-06T00:00:00"/>
    <s v="Guadalupe"/>
    <s v="Privado"/>
    <s v="Rural"/>
    <x v="44"/>
    <n v="715206"/>
    <s v="PAF-00400-23"/>
    <x v="28"/>
    <x v="68"/>
    <n v="0.3"/>
    <m/>
  </r>
  <r>
    <n v="71"/>
    <x v="1"/>
    <d v="2023-06-26T00:00:00"/>
    <s v="Garzón"/>
    <s v="Privado"/>
    <s v="Rural"/>
    <x v="45"/>
    <n v="741309"/>
    <s v="PAF-00401-23"/>
    <x v="29"/>
    <x v="69"/>
    <n v="3.95"/>
    <m/>
  </r>
  <r>
    <n v="72"/>
    <x v="0"/>
    <d v="2023-07-04T00:00:00"/>
    <s v="Garzón"/>
    <s v="Privado"/>
    <s v="Rural"/>
    <x v="46"/>
    <n v="737511"/>
    <s v="PAF-00402-23"/>
    <x v="4"/>
    <x v="70"/>
    <n v="9.85"/>
    <m/>
  </r>
  <r>
    <n v="73"/>
    <x v="0"/>
    <d v="2023-07-10T00:00:00"/>
    <s v="Garzón"/>
    <s v="Privado"/>
    <s v="Rural"/>
    <x v="47"/>
    <n v="741332"/>
    <s v="PAF-00403-23"/>
    <x v="6"/>
    <x v="71"/>
    <n v="106.37"/>
    <m/>
  </r>
  <r>
    <n v="74"/>
    <x v="0"/>
    <d v="2023-07-10T00:00:00"/>
    <s v="Agrado"/>
    <s v="Privado"/>
    <s v="Rural"/>
    <x v="48"/>
    <n v="747486"/>
    <s v="PAF-00404-23"/>
    <x v="5"/>
    <x v="72"/>
    <n v="63.34"/>
    <m/>
  </r>
  <r>
    <n v="75"/>
    <x v="0"/>
    <d v="2023-07-10T00:00:00"/>
    <s v="Agrado"/>
    <s v="Privado"/>
    <s v="Rural"/>
    <x v="48"/>
    <n v="747486"/>
    <s v="PAF-00404-24"/>
    <x v="17"/>
    <x v="73"/>
    <n v="6.26"/>
    <m/>
  </r>
  <r>
    <n v="76"/>
    <x v="0"/>
    <d v="2023-07-11T00:00:00"/>
    <s v="Garzón"/>
    <s v="Privado"/>
    <s v="Rural"/>
    <x v="7"/>
    <n v="739010"/>
    <s v="PAF-00413-23"/>
    <x v="4"/>
    <x v="74"/>
    <n v="9.1999999999999993"/>
    <m/>
  </r>
  <r>
    <n v="77"/>
    <x v="0"/>
    <d v="2023-07-11T00:00:00"/>
    <s v="Garzón"/>
    <s v="Privado"/>
    <s v="Rural"/>
    <x v="49"/>
    <n v="738350"/>
    <s v="PAF-00414-23"/>
    <x v="7"/>
    <x v="75"/>
    <n v="100"/>
    <m/>
  </r>
  <r>
    <n v="78"/>
    <x v="0"/>
    <d v="2023-07-11T00:00:00"/>
    <s v="Pital"/>
    <s v="Privado"/>
    <s v="Rural"/>
    <x v="50"/>
    <n v="745673"/>
    <s v="PAF-00415-23"/>
    <x v="4"/>
    <x v="76"/>
    <n v="33.93"/>
    <m/>
  </r>
  <r>
    <n v="79"/>
    <x v="1"/>
    <d v="2023-07-13T00:00:00"/>
    <s v="Altamira "/>
    <s v="Privado"/>
    <s v="Rural"/>
    <x v="51"/>
    <n v="728506"/>
    <s v="PAF-00418-23"/>
    <x v="13"/>
    <x v="77"/>
    <n v="2.0299999999999998"/>
    <m/>
  </r>
  <r>
    <n v="80"/>
    <x v="1"/>
    <d v="2023-07-13T00:00:00"/>
    <s v="Altamira "/>
    <s v="Privado"/>
    <s v="Rural"/>
    <x v="51"/>
    <n v="728506"/>
    <s v="PAF-00418-23"/>
    <x v="30"/>
    <x v="78"/>
    <n v="1.21"/>
    <m/>
  </r>
  <r>
    <n v="81"/>
    <x v="1"/>
    <d v="2023-07-13T00:00:00"/>
    <s v="Altamira "/>
    <s v="Privado"/>
    <s v="Rural"/>
    <x v="51"/>
    <n v="728506"/>
    <s v="PAF-00418-23"/>
    <x v="27"/>
    <x v="79"/>
    <n v="0.49"/>
    <m/>
  </r>
  <r>
    <n v="82"/>
    <x v="0"/>
    <d v="2023-07-19T00:00:00"/>
    <s v="Agrado"/>
    <s v="Privado"/>
    <s v="Rural"/>
    <x v="52"/>
    <n v="740518"/>
    <s v="PAF-00445-23"/>
    <x v="6"/>
    <x v="80"/>
    <n v="75.849999999999994"/>
    <m/>
  </r>
  <r>
    <n v="83"/>
    <x v="0"/>
    <d v="2023-07-25T00:00:00"/>
    <s v="Suaza"/>
    <s v="Privado"/>
    <s v="Rural"/>
    <x v="53"/>
    <n v="706622"/>
    <s v="PAF-00458-23"/>
    <x v="0"/>
    <x v="81"/>
    <n v="77.37"/>
    <m/>
  </r>
  <r>
    <n v="84"/>
    <x v="0"/>
    <d v="2023-07-25T00:00:00"/>
    <s v="Suaza"/>
    <s v="Privado"/>
    <s v="Rural"/>
    <x v="53"/>
    <n v="706622"/>
    <s v="PAF-00458-23"/>
    <x v="13"/>
    <x v="82"/>
    <n v="2.44"/>
    <m/>
  </r>
  <r>
    <n v="85"/>
    <x v="0"/>
    <d v="2023-07-25T00:00:00"/>
    <s v="Suaza"/>
    <s v="Privado"/>
    <s v="Rural"/>
    <x v="53"/>
    <n v="706622"/>
    <s v="PAF-00458-23"/>
    <x v="27"/>
    <x v="83"/>
    <n v="0.74"/>
    <m/>
  </r>
  <r>
    <n v="86"/>
    <x v="0"/>
    <d v="2023-07-24T00:00:00"/>
    <s v="Garzón"/>
    <s v="Privado"/>
    <s v="Urbano"/>
    <x v="54"/>
    <n v="736551"/>
    <s v="PAF-00464-23"/>
    <x v="31"/>
    <x v="84"/>
    <n v="0.19"/>
    <m/>
  </r>
  <r>
    <n v="87"/>
    <x v="0"/>
    <d v="2023-07-24T00:00:00"/>
    <s v="Garzón"/>
    <s v="Privado"/>
    <s v="Urbano"/>
    <x v="54"/>
    <n v="736551"/>
    <s v="PAF-00464-23"/>
    <x v="32"/>
    <x v="23"/>
    <n v="0.43"/>
    <m/>
  </r>
  <r>
    <n v="88"/>
    <x v="1"/>
    <d v="2023-07-18T00:00:00"/>
    <s v="Garzón"/>
    <s v="Privado"/>
    <s v="Rural"/>
    <x v="55"/>
    <n v="724748"/>
    <s v="PAF-00465-23"/>
    <x v="33"/>
    <x v="85"/>
    <n v="6.28"/>
    <m/>
  </r>
  <r>
    <n v="89"/>
    <x v="0"/>
    <d v="2023-07-24T00:00:00"/>
    <s v="Garzón"/>
    <s v="Privado"/>
    <s v="Rural"/>
    <x v="56"/>
    <n v="734619"/>
    <s v="PAF-00466-23"/>
    <x v="3"/>
    <x v="86"/>
    <n v="0.6"/>
    <m/>
  </r>
  <r>
    <n v="90"/>
    <x v="0"/>
    <d v="2023-07-24T00:00:00"/>
    <s v="Garzón"/>
    <s v="Privado"/>
    <s v="Rural"/>
    <x v="56"/>
    <n v="734619"/>
    <s v="PAF-00466-23"/>
    <x v="1"/>
    <x v="87"/>
    <n v="0.36"/>
    <m/>
  </r>
  <r>
    <n v="91"/>
    <x v="0"/>
    <d v="2023-07-24T00:00:00"/>
    <s v="Garzón "/>
    <s v="Privado"/>
    <s v="Rural"/>
    <x v="57"/>
    <n v="732502"/>
    <s v="PAF-00467-23"/>
    <x v="4"/>
    <x v="88"/>
    <n v="13.81"/>
    <m/>
  </r>
  <r>
    <n v="92"/>
    <x v="1"/>
    <d v="2023-07-26T00:00:00"/>
    <s v="Garzón "/>
    <s v="Privado"/>
    <s v="Rural"/>
    <x v="58"/>
    <n v="733350"/>
    <s v="PAF-00476-23"/>
    <x v="4"/>
    <x v="89"/>
    <n v="8.2799999999999994"/>
    <m/>
  </r>
  <r>
    <n v="93"/>
    <x v="1"/>
    <d v="2023-07-11T00:00:00"/>
    <s v="Garzón"/>
    <s v="Privado"/>
    <s v="Rural"/>
    <x v="59"/>
    <n v="724318"/>
    <s v="PAF-00485-23"/>
    <x v="5"/>
    <x v="90"/>
    <n v="9.9"/>
    <m/>
  </r>
  <r>
    <n v="94"/>
    <x v="0"/>
    <d v="2023-08-10T00:00:00"/>
    <s v="Altamira "/>
    <s v="Privado"/>
    <s v="Urbano"/>
    <x v="13"/>
    <n v="720278"/>
    <s v="PAF-00493-23"/>
    <x v="23"/>
    <x v="91"/>
    <n v="0.11"/>
    <m/>
  </r>
  <r>
    <n v="95"/>
    <x v="1"/>
    <d v="2023-08-08T00:00:00"/>
    <s v="Tarqui"/>
    <s v="Privado"/>
    <s v="Rural"/>
    <x v="60"/>
    <n v="729714"/>
    <s v="PAF-00494-23"/>
    <x v="4"/>
    <x v="92"/>
    <n v="4.0599999999999996"/>
    <m/>
  </r>
  <r>
    <n v="96"/>
    <x v="1"/>
    <d v="2023-08-14T00:00:00"/>
    <s v="Garzón "/>
    <s v="Privado"/>
    <s v="Rural"/>
    <x v="61"/>
    <n v="741291"/>
    <s v="PAF-00498-23"/>
    <x v="34"/>
    <x v="93"/>
    <n v="5.73"/>
    <m/>
  </r>
  <r>
    <n v="97"/>
    <x v="1"/>
    <d v="2023-08-14T00:00:00"/>
    <s v="Pital"/>
    <s v="Privado"/>
    <s v="Rural"/>
    <x v="62"/>
    <n v="743763"/>
    <s v="PAF-00500-23"/>
    <x v="1"/>
    <x v="94"/>
    <n v="9.39"/>
    <m/>
  </r>
  <r>
    <n v="98"/>
    <x v="1"/>
    <d v="2023-08-11T00:00:00"/>
    <s v="Garzón "/>
    <s v="Privado"/>
    <s v="Rural"/>
    <x v="63"/>
    <n v="725456"/>
    <s v="PAF-00501-23"/>
    <x v="35"/>
    <x v="68"/>
    <n v="0.3"/>
    <m/>
  </r>
  <r>
    <n v="99"/>
    <x v="2"/>
    <d v="2023-08-15T00:00:00"/>
    <s v="Gigante"/>
    <s v="Privado"/>
    <s v="Rural"/>
    <x v="64"/>
    <n v="746673"/>
    <s v="PAF-00522-23"/>
    <x v="7"/>
    <x v="95"/>
    <n v="40"/>
    <m/>
  </r>
  <r>
    <n v="100"/>
    <x v="1"/>
    <d v="2023-08-15T00:00:00"/>
    <s v="Garzón "/>
    <s v="Privado"/>
    <s v="Rural"/>
    <x v="63"/>
    <n v="725456"/>
    <s v="PAF-00523-23"/>
    <x v="36"/>
    <x v="96"/>
    <n v="0.86"/>
    <m/>
  </r>
  <r>
    <n v="101"/>
    <x v="1"/>
    <d v="2023-08-15T00:00:00"/>
    <s v="Garzón "/>
    <s v="Privado"/>
    <s v="Rural"/>
    <x v="63"/>
    <n v="725456"/>
    <s v="PAF-00523-23"/>
    <x v="4"/>
    <x v="18"/>
    <n v="0.72"/>
    <m/>
  </r>
  <r>
    <n v="102"/>
    <x v="1"/>
    <d v="2023-08-17T00:00:00"/>
    <s v="Tarqui"/>
    <s v="Privado"/>
    <s v="Rural"/>
    <x v="65"/>
    <n v="725011"/>
    <s v="PAF-00524-23"/>
    <x v="4"/>
    <x v="97"/>
    <n v="4.3"/>
    <m/>
  </r>
  <r>
    <n v="103"/>
    <x v="1"/>
    <d v="2023-08-17T00:00:00"/>
    <s v="Tarqui"/>
    <s v="Privado"/>
    <s v="Rural"/>
    <x v="65"/>
    <n v="725011"/>
    <s v="PAF-00524-23"/>
    <x v="5"/>
    <x v="98"/>
    <n v="2.95"/>
    <m/>
  </r>
  <r>
    <n v="104"/>
    <x v="1"/>
    <d v="2023-08-28T00:00:00"/>
    <s v="Garzón "/>
    <s v="Privado"/>
    <s v="Rural"/>
    <x v="66"/>
    <n v="727376"/>
    <s v="PAF-00530-23"/>
    <x v="4"/>
    <x v="99"/>
    <n v="2.89"/>
    <m/>
  </r>
  <r>
    <n v="105"/>
    <x v="1"/>
    <d v="2023-08-28T00:00:00"/>
    <s v="Garzón "/>
    <s v="Privado"/>
    <s v="Rural"/>
    <x v="67"/>
    <n v="735992"/>
    <s v="PAF-00531-23"/>
    <x v="4"/>
    <x v="97"/>
    <n v="4.3"/>
    <m/>
  </r>
  <r>
    <n v="106"/>
    <x v="1"/>
    <d v="2023-08-28T00:00:00"/>
    <s v="Garzón "/>
    <s v="Privado"/>
    <s v="Rural"/>
    <x v="67"/>
    <n v="735992"/>
    <s v="PAF-00531-23"/>
    <x v="5"/>
    <x v="98"/>
    <n v="2.95"/>
    <m/>
  </r>
  <r>
    <n v="107"/>
    <x v="2"/>
    <d v="2023-08-28T00:00:00"/>
    <s v="Garzón"/>
    <s v="Privado"/>
    <s v="Rural"/>
    <x v="68"/>
    <n v="736775"/>
    <s v="PAF-00536-23"/>
    <x v="7"/>
    <x v="100"/>
    <n v="2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8F24E1-FA75-40BA-A992-7AC4385AD0DF}" name="TablaDinámica31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41" firstHeaderRow="1" firstDataRow="1" firstDataCol="1"/>
  <pivotFields count="13">
    <pivotField numFmtId="1" showAll="0"/>
    <pivotField showAll="0">
      <items count="4">
        <item sd="0" x="0"/>
        <item sd="0" x="1"/>
        <item sd="0" x="2"/>
        <item t="default" sd="0"/>
      </items>
    </pivotField>
    <pivotField numFmtId="14" showAll="0"/>
    <pivotField showAll="0"/>
    <pivotField showAll="0"/>
    <pivotField showAll="0"/>
    <pivotField numFmtId="49" showAll="0">
      <items count="70">
        <item x="10"/>
        <item x="60"/>
        <item x="11"/>
        <item x="50"/>
        <item x="65"/>
        <item x="17"/>
        <item x="25"/>
        <item x="19"/>
        <item x="29"/>
        <item x="62"/>
        <item x="33"/>
        <item x="53"/>
        <item x="13"/>
        <item x="48"/>
        <item x="0"/>
        <item x="52"/>
        <item x="22"/>
        <item x="8"/>
        <item x="44"/>
        <item x="5"/>
        <item x="31"/>
        <item x="7"/>
        <item x="38"/>
        <item x="42"/>
        <item x="39"/>
        <item x="41"/>
        <item x="51"/>
        <item x="40"/>
        <item x="12"/>
        <item x="2"/>
        <item x="59"/>
        <item x="55"/>
        <item x="28"/>
        <item x="24"/>
        <item x="47"/>
        <item x="14"/>
        <item x="61"/>
        <item x="30"/>
        <item x="18"/>
        <item x="26"/>
        <item x="35"/>
        <item x="20"/>
        <item x="34"/>
        <item x="66"/>
        <item x="43"/>
        <item x="63"/>
        <item x="54"/>
        <item x="4"/>
        <item x="27"/>
        <item x="56"/>
        <item x="9"/>
        <item x="58"/>
        <item x="57"/>
        <item x="36"/>
        <item x="21"/>
        <item x="67"/>
        <item x="23"/>
        <item x="1"/>
        <item x="46"/>
        <item x="32"/>
        <item x="49"/>
        <item x="68"/>
        <item x="64"/>
        <item x="6"/>
        <item x="37"/>
        <item x="16"/>
        <item x="3"/>
        <item x="15"/>
        <item x="45"/>
        <item t="default"/>
      </items>
    </pivotField>
    <pivotField numFmtId="49" showAll="0"/>
    <pivotField showAll="0"/>
    <pivotField axis="axisRow" showAll="0">
      <items count="38">
        <item x="0"/>
        <item x="20"/>
        <item x="34"/>
        <item x="1"/>
        <item x="15"/>
        <item x="18"/>
        <item x="17"/>
        <item x="5"/>
        <item x="28"/>
        <item x="12"/>
        <item x="19"/>
        <item x="6"/>
        <item x="33"/>
        <item x="3"/>
        <item x="4"/>
        <item x="22"/>
        <item x="8"/>
        <item x="7"/>
        <item x="2"/>
        <item x="30"/>
        <item x="26"/>
        <item x="11"/>
        <item x="29"/>
        <item x="13"/>
        <item x="9"/>
        <item x="23"/>
        <item x="35"/>
        <item x="31"/>
        <item x="16"/>
        <item x="32"/>
        <item x="25"/>
        <item x="14"/>
        <item x="21"/>
        <item x="36"/>
        <item x="24"/>
        <item x="27"/>
        <item x="10"/>
        <item t="default"/>
      </items>
    </pivotField>
    <pivotField numFmtId="2" showAll="0">
      <items count="102">
        <item x="59"/>
        <item x="91"/>
        <item x="35"/>
        <item x="66"/>
        <item x="84"/>
        <item x="68"/>
        <item x="87"/>
        <item x="23"/>
        <item x="63"/>
        <item x="79"/>
        <item x="60"/>
        <item x="86"/>
        <item x="20"/>
        <item x="18"/>
        <item x="83"/>
        <item x="24"/>
        <item x="96"/>
        <item x="39"/>
        <item x="65"/>
        <item x="34"/>
        <item x="64"/>
        <item x="55"/>
        <item x="58"/>
        <item x="62"/>
        <item x="78"/>
        <item x="2"/>
        <item x="67"/>
        <item x="17"/>
        <item x="53"/>
        <item x="61"/>
        <item x="77"/>
        <item x="6"/>
        <item x="30"/>
        <item x="82"/>
        <item x="33"/>
        <item x="7"/>
        <item x="5"/>
        <item x="99"/>
        <item x="98"/>
        <item x="4"/>
        <item x="9"/>
        <item x="32"/>
        <item x="28"/>
        <item x="48"/>
        <item x="69"/>
        <item x="92"/>
        <item x="22"/>
        <item x="97"/>
        <item x="54"/>
        <item x="0"/>
        <item x="38"/>
        <item x="16"/>
        <item x="21"/>
        <item x="93"/>
        <item x="51"/>
        <item x="46"/>
        <item x="19"/>
        <item x="3"/>
        <item x="73"/>
        <item x="85"/>
        <item x="47"/>
        <item x="31"/>
        <item x="13"/>
        <item x="56"/>
        <item x="89"/>
        <item x="25"/>
        <item x="14"/>
        <item x="26"/>
        <item x="74"/>
        <item x="94"/>
        <item x="37"/>
        <item x="8"/>
        <item x="15"/>
        <item x="70"/>
        <item x="57"/>
        <item x="90"/>
        <item x="29"/>
        <item x="27"/>
        <item x="40"/>
        <item x="10"/>
        <item x="88"/>
        <item x="52"/>
        <item x="45"/>
        <item x="100"/>
        <item x="43"/>
        <item x="12"/>
        <item x="36"/>
        <item x="1"/>
        <item x="44"/>
        <item x="76"/>
        <item x="42"/>
        <item x="95"/>
        <item x="49"/>
        <item x="11"/>
        <item x="50"/>
        <item x="72"/>
        <item x="80"/>
        <item x="81"/>
        <item x="75"/>
        <item x="71"/>
        <item x="41"/>
        <item t="default"/>
      </items>
    </pivotField>
    <pivotField dataField="1" numFmtId="2" showAll="0"/>
    <pivotField showAll="0"/>
  </pivotFields>
  <rowFields count="1">
    <field x="9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Items count="1">
    <i/>
  </colItems>
  <dataFields count="1">
    <dataField name="Suma de Volumen Total (m3)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488B4D-17E4-4259-B6AF-64E76FF23416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9">
  <location ref="A3:B7" firstHeaderRow="1" firstDataRow="1" firstDataCol="1"/>
  <pivotFields count="3">
    <pivotField showAll="0"/>
    <pivotField axis="axisRow" showAll="0">
      <items count="5">
        <item x="0"/>
        <item x="1"/>
        <item x="2"/>
        <item h="1" x="3"/>
        <item t="default"/>
      </items>
    </pivotField>
    <pivotField dataField="1" showAll="0"/>
  </pivotFields>
  <rowFields count="1">
    <field x="1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Volumen Total (m3)" fld="2" baseField="0" baseItem="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FF49873-63DE-4A4C-9EDD-DF52E9322E4C}" name="Table2" displayName="Table2" ref="A1:M109" totalsRowCount="1" headerRowDxfId="29" dataDxfId="28" totalsRowDxfId="26" tableBorderDxfId="27">
  <autoFilter ref="A1:M108" xr:uid="{734F65A4-34E3-4ED8-92C2-992F364FE6B7}"/>
  <tableColumns count="13">
    <tableColumn id="1" xr3:uid="{D9E40C96-DC1C-4E90-9144-1D830F24A41B}" name="ID" dataDxfId="25" totalsRowDxfId="24"/>
    <tableColumn id="2" xr3:uid="{50074225-00A8-412D-A0B2-D8D257BE0357}" name="Tipo de Aprovechamiento" dataDxfId="23" totalsRowDxfId="22"/>
    <tableColumn id="3" xr3:uid="{A884FD45-A3EE-4949-9016-CC6645761AE8}" name="Fecha de solicitud" dataDxfId="21" totalsRowDxfId="20"/>
    <tableColumn id="4" xr3:uid="{95F1C63D-FA0E-4DC3-B7B8-775AF94C29E1}" name="Municipio" dataDxfId="19" totalsRowDxfId="18"/>
    <tableColumn id="5" xr3:uid="{BDB20229-1C8F-4319-9870-F23BA9E0BEFC}" name="Tipo de predio" dataDxfId="17" totalsRowDxfId="16"/>
    <tableColumn id="6" xr3:uid="{B3BDB5A6-0B4D-4DC0-B990-59FB7C917E5E}" name="Ubicación " dataDxfId="15" totalsRowDxfId="14"/>
    <tableColumn id="7" xr3:uid="{52452E58-C439-446D-8442-2F6F6F23B406}" name="Coordenada X" dataDxfId="13" totalsRowDxfId="12"/>
    <tableColumn id="8" xr3:uid="{FA04837A-DA7F-489C-BBC6-0815757C28BD}" name="Coordenada Y" dataDxfId="11" totalsRowDxfId="10"/>
    <tableColumn id="9" xr3:uid="{6D899F9D-A894-4083-BCE2-DA83BC220E40}" name="Expediente" dataDxfId="9" totalsRowDxfId="8"/>
    <tableColumn id="10" xr3:uid="{B4431306-253D-45C3-A07A-3532C7CC5C50}" name="Nombre Científico" dataDxfId="7" totalsRowDxfId="6"/>
    <tableColumn id="14" xr3:uid="{CCB5CD8F-86CF-41AB-A79A-C036F9734EA5}" name="Volumen " totalsRowFunction="custom" dataDxfId="5" totalsRowDxfId="4">
      <totalsRowFormula>SUM(K2:K108)</totalsRowFormula>
    </tableColumn>
    <tableColumn id="18" xr3:uid="{CD9F85C4-7ADD-4DF2-8F6D-CBD84AF85C04}" name="Volumen Total (m3)" totalsRowFunction="custom" dataDxfId="3" totalsRowDxfId="2">
      <calculatedColumnFormula>SUM(K2:K2)</calculatedColumnFormula>
      <totalsRowFormula>SUM(L2:L108)</totalsRowFormula>
    </tableColumn>
    <tableColumn id="19" xr3:uid="{B54DE516-52B9-4BA2-8FAB-E122DDD5C69A}" name="observaciones" dataDxfId="1" totalsRow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CCA74-A209-4C56-B541-13A84A5A19F0}">
  <dimension ref="A1:AX79"/>
  <sheetViews>
    <sheetView tabSelected="1" zoomScale="80" zoomScaleNormal="80" workbookViewId="0">
      <selection activeCell="Q21" sqref="Q21"/>
    </sheetView>
  </sheetViews>
  <sheetFormatPr baseColWidth="10" defaultRowHeight="14.3" x14ac:dyDescent="0.25"/>
  <cols>
    <col min="6" max="6" width="16.375" bestFit="1" customWidth="1"/>
    <col min="50" max="50" width="39.25" bestFit="1" customWidth="1"/>
  </cols>
  <sheetData>
    <row r="1" spans="1:50" ht="28.55" customHeight="1" x14ac:dyDescent="0.25">
      <c r="A1" s="39" t="s">
        <v>151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1"/>
    </row>
    <row r="2" spans="1:50" x14ac:dyDescent="0.25">
      <c r="A2" s="42" t="s">
        <v>152</v>
      </c>
      <c r="B2" s="43"/>
      <c r="C2" s="43"/>
      <c r="D2" s="43"/>
      <c r="E2" s="43"/>
      <c r="F2" s="44"/>
      <c r="G2" s="42" t="s">
        <v>153</v>
      </c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4"/>
      <c r="V2" s="42" t="s">
        <v>154</v>
      </c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4"/>
      <c r="AN2" s="45" t="s">
        <v>155</v>
      </c>
      <c r="AO2" s="45"/>
      <c r="AP2" s="45"/>
      <c r="AQ2" s="45"/>
      <c r="AR2" s="45"/>
      <c r="AS2" s="45"/>
      <c r="AT2" s="45"/>
      <c r="AU2" s="45"/>
      <c r="AV2" s="45"/>
      <c r="AW2" s="45"/>
      <c r="AX2" s="45"/>
    </row>
    <row r="3" spans="1:50" x14ac:dyDescent="0.25">
      <c r="A3" s="9" t="s">
        <v>156</v>
      </c>
      <c r="B3" s="3" t="s">
        <v>157</v>
      </c>
      <c r="C3" s="9" t="s">
        <v>8</v>
      </c>
      <c r="D3" s="8" t="s">
        <v>158</v>
      </c>
      <c r="E3" s="4" t="s">
        <v>2</v>
      </c>
      <c r="F3" s="3" t="s">
        <v>159</v>
      </c>
      <c r="G3" s="9" t="s">
        <v>160</v>
      </c>
      <c r="H3" s="1" t="s">
        <v>161</v>
      </c>
      <c r="I3" s="1" t="s">
        <v>162</v>
      </c>
      <c r="J3" s="1" t="s">
        <v>163</v>
      </c>
      <c r="K3" s="8" t="s">
        <v>164</v>
      </c>
      <c r="L3" s="8" t="s">
        <v>165</v>
      </c>
      <c r="M3" s="9" t="s">
        <v>166</v>
      </c>
      <c r="N3" s="8" t="s">
        <v>167</v>
      </c>
      <c r="O3" s="9" t="s">
        <v>1</v>
      </c>
      <c r="P3" s="9" t="s">
        <v>168</v>
      </c>
      <c r="Q3" s="9" t="s">
        <v>169</v>
      </c>
      <c r="R3" s="9" t="s">
        <v>170</v>
      </c>
      <c r="S3" s="9" t="s">
        <v>171</v>
      </c>
      <c r="T3" s="9" t="s">
        <v>172</v>
      </c>
      <c r="U3" s="9" t="s">
        <v>3</v>
      </c>
      <c r="V3" s="9" t="s">
        <v>173</v>
      </c>
      <c r="W3" s="9" t="s">
        <v>174</v>
      </c>
      <c r="X3" s="9" t="s">
        <v>175</v>
      </c>
      <c r="Y3" s="8" t="s">
        <v>6</v>
      </c>
      <c r="Z3" s="8" t="s">
        <v>7</v>
      </c>
      <c r="AA3" s="3" t="s">
        <v>176</v>
      </c>
      <c r="AB3" s="3" t="s">
        <v>177</v>
      </c>
      <c r="AC3" s="3" t="s">
        <v>178</v>
      </c>
      <c r="AD3" s="3" t="s">
        <v>179</v>
      </c>
      <c r="AE3" s="3" t="s">
        <v>180</v>
      </c>
      <c r="AF3" s="3" t="s">
        <v>181</v>
      </c>
      <c r="AG3" s="3" t="s">
        <v>182</v>
      </c>
      <c r="AH3" s="3" t="s">
        <v>183</v>
      </c>
      <c r="AI3" s="3" t="s">
        <v>184</v>
      </c>
      <c r="AJ3" s="3" t="s">
        <v>185</v>
      </c>
      <c r="AK3" s="8" t="s">
        <v>186</v>
      </c>
      <c r="AL3" s="9" t="s">
        <v>187</v>
      </c>
      <c r="AM3" s="9" t="s">
        <v>188</v>
      </c>
      <c r="AN3" s="4" t="s">
        <v>189</v>
      </c>
      <c r="AO3" s="8" t="s">
        <v>190</v>
      </c>
      <c r="AP3" s="9" t="s">
        <v>191</v>
      </c>
      <c r="AQ3" s="9" t="s">
        <v>192</v>
      </c>
      <c r="AR3" s="9" t="s">
        <v>193</v>
      </c>
      <c r="AS3" s="9" t="s">
        <v>194</v>
      </c>
      <c r="AT3" s="9" t="s">
        <v>195</v>
      </c>
      <c r="AU3" s="4" t="s">
        <v>196</v>
      </c>
      <c r="AV3" s="9" t="s">
        <v>197</v>
      </c>
      <c r="AW3" s="9" t="s">
        <v>198</v>
      </c>
      <c r="AX3" s="9" t="s">
        <v>199</v>
      </c>
    </row>
    <row r="4" spans="1:50" x14ac:dyDescent="0.25">
      <c r="A4" s="9">
        <v>1</v>
      </c>
      <c r="B4" s="3" t="s">
        <v>200</v>
      </c>
      <c r="C4" s="9" t="s">
        <v>15</v>
      </c>
      <c r="D4" s="8">
        <v>2023</v>
      </c>
      <c r="E4" s="4">
        <v>44931</v>
      </c>
      <c r="F4" s="8">
        <v>20233300002792</v>
      </c>
      <c r="G4" s="4" t="s">
        <v>201</v>
      </c>
      <c r="H4" s="1" t="s">
        <v>202</v>
      </c>
      <c r="I4" s="1" t="s">
        <v>203</v>
      </c>
      <c r="J4" s="1" t="s">
        <v>12</v>
      </c>
      <c r="K4" s="8">
        <v>2</v>
      </c>
      <c r="L4" s="8">
        <v>1</v>
      </c>
      <c r="M4" s="9" t="s">
        <v>204</v>
      </c>
      <c r="N4" s="8">
        <v>10</v>
      </c>
      <c r="O4" s="9" t="s">
        <v>11</v>
      </c>
      <c r="P4" s="9" t="s">
        <v>205</v>
      </c>
      <c r="Q4" s="9" t="s">
        <v>14</v>
      </c>
      <c r="R4" s="9" t="s">
        <v>13</v>
      </c>
      <c r="S4" s="4" t="s">
        <v>206</v>
      </c>
      <c r="T4" s="9" t="s">
        <v>207</v>
      </c>
      <c r="U4" s="9" t="s">
        <v>12</v>
      </c>
      <c r="V4" s="9"/>
      <c r="W4" s="9" t="s">
        <v>208</v>
      </c>
      <c r="X4" s="9" t="s">
        <v>16</v>
      </c>
      <c r="Y4" s="8">
        <v>811239</v>
      </c>
      <c r="Z4" s="8">
        <v>741707</v>
      </c>
      <c r="AA4" s="3">
        <v>4.96</v>
      </c>
      <c r="AB4" s="3">
        <v>0.1</v>
      </c>
      <c r="AC4" s="9" t="s">
        <v>209</v>
      </c>
      <c r="AD4" s="9" t="s">
        <v>209</v>
      </c>
      <c r="AE4" s="9" t="s">
        <v>209</v>
      </c>
      <c r="AF4" s="9" t="s">
        <v>209</v>
      </c>
      <c r="AG4" s="9" t="s">
        <v>210</v>
      </c>
      <c r="AH4" s="9" t="s">
        <v>211</v>
      </c>
      <c r="AI4" s="9" t="s">
        <v>211</v>
      </c>
      <c r="AJ4" s="3">
        <v>4.96</v>
      </c>
      <c r="AK4" s="8">
        <v>0</v>
      </c>
      <c r="AL4" s="9" t="s">
        <v>212</v>
      </c>
      <c r="AM4" s="8">
        <v>20233300021611</v>
      </c>
      <c r="AN4" s="9" t="s">
        <v>213</v>
      </c>
      <c r="AO4" s="8">
        <v>40</v>
      </c>
      <c r="AP4" s="9" t="s">
        <v>210</v>
      </c>
      <c r="AQ4" s="9" t="s">
        <v>214</v>
      </c>
      <c r="AR4" s="9" t="s">
        <v>214</v>
      </c>
      <c r="AS4" s="9"/>
      <c r="AT4" s="9"/>
      <c r="AU4" s="4" t="s">
        <v>214</v>
      </c>
      <c r="AV4" s="9" t="s">
        <v>210</v>
      </c>
      <c r="AW4" s="9" t="s">
        <v>214</v>
      </c>
      <c r="AX4" s="9" t="s">
        <v>215</v>
      </c>
    </row>
    <row r="5" spans="1:50" x14ac:dyDescent="0.25">
      <c r="A5" s="9">
        <v>2</v>
      </c>
      <c r="B5" s="3" t="s">
        <v>216</v>
      </c>
      <c r="C5" s="9" t="s">
        <v>19</v>
      </c>
      <c r="D5" s="8">
        <v>2023</v>
      </c>
      <c r="E5" s="4">
        <v>44937</v>
      </c>
      <c r="F5" s="8">
        <v>20233300005782</v>
      </c>
      <c r="G5" s="4" t="s">
        <v>201</v>
      </c>
      <c r="H5" s="9" t="s">
        <v>217</v>
      </c>
      <c r="I5" s="9" t="s">
        <v>218</v>
      </c>
      <c r="J5" s="9" t="s">
        <v>17</v>
      </c>
      <c r="K5" s="8">
        <v>2</v>
      </c>
      <c r="L5" s="8">
        <v>1</v>
      </c>
      <c r="M5" s="9" t="s">
        <v>219</v>
      </c>
      <c r="N5" s="8">
        <v>25</v>
      </c>
      <c r="O5" s="9" t="s">
        <v>11</v>
      </c>
      <c r="P5" s="9" t="s">
        <v>220</v>
      </c>
      <c r="Q5" s="9" t="s">
        <v>18</v>
      </c>
      <c r="R5" s="9" t="s">
        <v>13</v>
      </c>
      <c r="S5" s="9" t="s">
        <v>221</v>
      </c>
      <c r="T5" s="9" t="s">
        <v>207</v>
      </c>
      <c r="U5" s="9" t="s">
        <v>17</v>
      </c>
      <c r="V5" s="9"/>
      <c r="W5" s="9" t="s">
        <v>219</v>
      </c>
      <c r="X5" s="9" t="s">
        <v>20</v>
      </c>
      <c r="Y5" s="9">
        <v>836956</v>
      </c>
      <c r="Z5" s="9">
        <v>756593</v>
      </c>
      <c r="AA5" s="9">
        <v>26.39</v>
      </c>
      <c r="AB5" s="3">
        <v>0.1</v>
      </c>
      <c r="AC5" s="9" t="s">
        <v>209</v>
      </c>
      <c r="AD5" s="9" t="s">
        <v>209</v>
      </c>
      <c r="AE5" s="9" t="s">
        <v>209</v>
      </c>
      <c r="AF5" s="9" t="s">
        <v>209</v>
      </c>
      <c r="AG5" s="9" t="s">
        <v>210</v>
      </c>
      <c r="AH5" s="9" t="s">
        <v>211</v>
      </c>
      <c r="AI5" s="9" t="s">
        <v>211</v>
      </c>
      <c r="AJ5" s="9">
        <v>26.39</v>
      </c>
      <c r="AK5" s="8">
        <v>0</v>
      </c>
      <c r="AL5" s="9" t="s">
        <v>212</v>
      </c>
      <c r="AM5" s="8">
        <v>20233300023741</v>
      </c>
      <c r="AN5" s="9" t="s">
        <v>222</v>
      </c>
      <c r="AO5" s="9">
        <v>40</v>
      </c>
      <c r="AP5" s="9" t="s">
        <v>210</v>
      </c>
      <c r="AQ5" s="9" t="s">
        <v>214</v>
      </c>
      <c r="AR5" s="9" t="s">
        <v>214</v>
      </c>
      <c r="AS5" s="9"/>
      <c r="AT5" s="9"/>
      <c r="AU5" s="4" t="s">
        <v>214</v>
      </c>
      <c r="AV5" s="9" t="s">
        <v>214</v>
      </c>
      <c r="AW5" s="9" t="s">
        <v>214</v>
      </c>
      <c r="AX5" s="9" t="s">
        <v>215</v>
      </c>
    </row>
    <row r="6" spans="1:50" x14ac:dyDescent="0.25">
      <c r="A6" s="9">
        <v>3</v>
      </c>
      <c r="B6" s="3" t="s">
        <v>223</v>
      </c>
      <c r="C6" s="9" t="s">
        <v>23</v>
      </c>
      <c r="D6" s="8">
        <v>2023</v>
      </c>
      <c r="E6" s="4">
        <v>44938</v>
      </c>
      <c r="F6" s="8">
        <v>20233300006342</v>
      </c>
      <c r="G6" s="4" t="s">
        <v>201</v>
      </c>
      <c r="H6" s="9" t="s">
        <v>224</v>
      </c>
      <c r="I6" s="9" t="s">
        <v>225</v>
      </c>
      <c r="J6" s="9" t="s">
        <v>22</v>
      </c>
      <c r="K6" s="8">
        <v>1</v>
      </c>
      <c r="L6" s="8">
        <v>1</v>
      </c>
      <c r="M6" s="9" t="s">
        <v>226</v>
      </c>
      <c r="N6" s="8">
        <v>10</v>
      </c>
      <c r="O6" s="9" t="s">
        <v>21</v>
      </c>
      <c r="P6" s="9" t="s">
        <v>205</v>
      </c>
      <c r="Q6" s="9" t="s">
        <v>18</v>
      </c>
      <c r="R6" s="9" t="s">
        <v>13</v>
      </c>
      <c r="S6" s="9" t="s">
        <v>227</v>
      </c>
      <c r="T6" s="9" t="s">
        <v>207</v>
      </c>
      <c r="U6" s="9" t="s">
        <v>22</v>
      </c>
      <c r="V6" s="9"/>
      <c r="W6" s="9" t="s">
        <v>226</v>
      </c>
      <c r="X6" s="9" t="s">
        <v>24</v>
      </c>
      <c r="Y6" s="9">
        <v>822380</v>
      </c>
      <c r="Z6" s="9">
        <v>741753</v>
      </c>
      <c r="AA6" s="9">
        <v>1.35</v>
      </c>
      <c r="AB6" s="3">
        <v>0.01</v>
      </c>
      <c r="AC6" s="9" t="s">
        <v>209</v>
      </c>
      <c r="AD6" s="9" t="s">
        <v>209</v>
      </c>
      <c r="AE6" s="9" t="s">
        <v>209</v>
      </c>
      <c r="AF6" s="9" t="s">
        <v>209</v>
      </c>
      <c r="AG6" s="9" t="s">
        <v>210</v>
      </c>
      <c r="AH6" s="9" t="s">
        <v>211</v>
      </c>
      <c r="AI6" s="9" t="s">
        <v>211</v>
      </c>
      <c r="AJ6" s="9">
        <v>1.35</v>
      </c>
      <c r="AK6" s="9">
        <v>0</v>
      </c>
      <c r="AL6" s="9" t="s">
        <v>212</v>
      </c>
      <c r="AM6" s="8">
        <v>20233300030031</v>
      </c>
      <c r="AN6" s="9" t="s">
        <v>222</v>
      </c>
      <c r="AO6" s="9">
        <v>20</v>
      </c>
      <c r="AP6" s="9" t="s">
        <v>228</v>
      </c>
      <c r="AQ6" s="9" t="s">
        <v>214</v>
      </c>
      <c r="AR6" s="9" t="s">
        <v>210</v>
      </c>
      <c r="AS6" s="9"/>
      <c r="AT6" s="9"/>
      <c r="AU6" s="4" t="s">
        <v>210</v>
      </c>
      <c r="AV6" s="9" t="s">
        <v>210</v>
      </c>
      <c r="AW6" s="9" t="s">
        <v>214</v>
      </c>
      <c r="AX6" s="9" t="s">
        <v>229</v>
      </c>
    </row>
    <row r="7" spans="1:50" x14ac:dyDescent="0.25">
      <c r="A7" s="9">
        <v>4</v>
      </c>
      <c r="B7" s="3" t="s">
        <v>230</v>
      </c>
      <c r="C7" s="9" t="s">
        <v>26</v>
      </c>
      <c r="D7" s="8">
        <v>2023</v>
      </c>
      <c r="E7" s="4">
        <v>44946</v>
      </c>
      <c r="F7" s="8">
        <v>20233300012522</v>
      </c>
      <c r="G7" s="4" t="s">
        <v>201</v>
      </c>
      <c r="H7" s="8" t="s">
        <v>231</v>
      </c>
      <c r="I7" s="8" t="s">
        <v>232</v>
      </c>
      <c r="J7" s="8" t="s">
        <v>17</v>
      </c>
      <c r="K7" s="8">
        <v>2</v>
      </c>
      <c r="L7" s="8">
        <v>2</v>
      </c>
      <c r="M7" s="3" t="s">
        <v>233</v>
      </c>
      <c r="N7" s="8">
        <v>10</v>
      </c>
      <c r="O7" s="9" t="s">
        <v>21</v>
      </c>
      <c r="P7" s="9" t="s">
        <v>205</v>
      </c>
      <c r="Q7" s="9" t="s">
        <v>18</v>
      </c>
      <c r="R7" s="9" t="s">
        <v>13</v>
      </c>
      <c r="S7" s="9" t="s">
        <v>234</v>
      </c>
      <c r="T7" s="9" t="s">
        <v>207</v>
      </c>
      <c r="U7" s="9" t="s">
        <v>25</v>
      </c>
      <c r="V7" s="9"/>
      <c r="W7" s="3" t="s">
        <v>233</v>
      </c>
      <c r="X7" s="3" t="s">
        <v>235</v>
      </c>
      <c r="Y7" s="8">
        <v>84089</v>
      </c>
      <c r="Z7" s="8">
        <v>748266</v>
      </c>
      <c r="AA7" s="9">
        <f>6.11+3.47</f>
        <v>9.58</v>
      </c>
      <c r="AB7" s="9">
        <v>0.01</v>
      </c>
      <c r="AC7" s="9" t="s">
        <v>209</v>
      </c>
      <c r="AD7" s="9" t="s">
        <v>209</v>
      </c>
      <c r="AE7" s="9" t="s">
        <v>209</v>
      </c>
      <c r="AF7" s="9" t="s">
        <v>209</v>
      </c>
      <c r="AG7" s="9" t="s">
        <v>210</v>
      </c>
      <c r="AH7" s="9" t="s">
        <v>211</v>
      </c>
      <c r="AI7" s="9" t="s">
        <v>211</v>
      </c>
      <c r="AJ7" s="9">
        <v>6.11</v>
      </c>
      <c r="AK7" s="8">
        <v>0</v>
      </c>
      <c r="AL7" s="9" t="s">
        <v>212</v>
      </c>
      <c r="AM7" s="8">
        <v>20233300046231</v>
      </c>
      <c r="AN7" s="9" t="s">
        <v>222</v>
      </c>
      <c r="AO7" s="9">
        <v>40</v>
      </c>
      <c r="AP7" s="9" t="s">
        <v>228</v>
      </c>
      <c r="AQ7" s="9" t="s">
        <v>214</v>
      </c>
      <c r="AR7" s="9" t="s">
        <v>210</v>
      </c>
      <c r="AS7" s="9"/>
      <c r="AT7" s="9"/>
      <c r="AU7" s="4">
        <v>44913</v>
      </c>
      <c r="AV7" s="9" t="s">
        <v>228</v>
      </c>
      <c r="AW7" s="9" t="s">
        <v>228</v>
      </c>
      <c r="AX7" s="9" t="s">
        <v>211</v>
      </c>
    </row>
    <row r="8" spans="1:50" x14ac:dyDescent="0.25">
      <c r="A8" s="9">
        <v>5</v>
      </c>
      <c r="B8" s="3" t="s">
        <v>236</v>
      </c>
      <c r="C8" s="9" t="s">
        <v>29</v>
      </c>
      <c r="D8" s="8">
        <v>2023</v>
      </c>
      <c r="E8" s="4">
        <v>44950</v>
      </c>
      <c r="F8" s="8">
        <v>20233300015762</v>
      </c>
      <c r="G8" s="4" t="s">
        <v>201</v>
      </c>
      <c r="H8" s="8" t="s">
        <v>237</v>
      </c>
      <c r="I8" s="8" t="s">
        <v>238</v>
      </c>
      <c r="J8" s="8" t="s">
        <v>22</v>
      </c>
      <c r="K8" s="8">
        <v>2</v>
      </c>
      <c r="L8" s="8">
        <v>2</v>
      </c>
      <c r="M8" s="3" t="s">
        <v>239</v>
      </c>
      <c r="N8" s="8">
        <v>10</v>
      </c>
      <c r="O8" s="9" t="s">
        <v>11</v>
      </c>
      <c r="P8" s="9" t="s">
        <v>205</v>
      </c>
      <c r="Q8" s="9" t="s">
        <v>18</v>
      </c>
      <c r="R8" s="9" t="s">
        <v>13</v>
      </c>
      <c r="S8" s="9" t="s">
        <v>240</v>
      </c>
      <c r="T8" s="9" t="s">
        <v>207</v>
      </c>
      <c r="U8" s="9" t="s">
        <v>22</v>
      </c>
      <c r="V8" s="9"/>
      <c r="W8" s="3" t="s">
        <v>239</v>
      </c>
      <c r="X8" s="3" t="s">
        <v>241</v>
      </c>
      <c r="Y8" s="8">
        <v>830693</v>
      </c>
      <c r="Z8" s="8">
        <v>736759</v>
      </c>
      <c r="AA8" s="9">
        <f>2.81+2.15</f>
        <v>4.96</v>
      </c>
      <c r="AB8" s="9">
        <v>0.01</v>
      </c>
      <c r="AC8" s="9" t="s">
        <v>209</v>
      </c>
      <c r="AD8" s="9" t="s">
        <v>209</v>
      </c>
      <c r="AE8" s="9" t="s">
        <v>209</v>
      </c>
      <c r="AF8" s="9" t="s">
        <v>209</v>
      </c>
      <c r="AG8" s="9" t="s">
        <v>210</v>
      </c>
      <c r="AH8" s="3" t="s">
        <v>211</v>
      </c>
      <c r="AI8" s="9" t="s">
        <v>211</v>
      </c>
      <c r="AJ8" s="9">
        <f>AA8</f>
        <v>4.96</v>
      </c>
      <c r="AK8" s="9">
        <v>0</v>
      </c>
      <c r="AL8" s="9" t="s">
        <v>212</v>
      </c>
      <c r="AM8" s="8">
        <v>20233300030931</v>
      </c>
      <c r="AN8" s="9" t="s">
        <v>222</v>
      </c>
      <c r="AO8" s="9">
        <v>40</v>
      </c>
      <c r="AP8" s="9" t="s">
        <v>228</v>
      </c>
      <c r="AQ8" s="9" t="s">
        <v>214</v>
      </c>
      <c r="AR8" s="9" t="s">
        <v>228</v>
      </c>
      <c r="AS8" s="9"/>
      <c r="AT8" s="9"/>
      <c r="AU8" s="4">
        <v>45198</v>
      </c>
      <c r="AV8" s="9" t="s">
        <v>210</v>
      </c>
      <c r="AW8" s="9" t="s">
        <v>228</v>
      </c>
      <c r="AX8" s="9" t="s">
        <v>242</v>
      </c>
    </row>
    <row r="9" spans="1:50" x14ac:dyDescent="0.25">
      <c r="A9" s="9">
        <v>6</v>
      </c>
      <c r="B9" s="3" t="s">
        <v>243</v>
      </c>
      <c r="C9" s="9" t="s">
        <v>244</v>
      </c>
      <c r="D9" s="8">
        <v>2023</v>
      </c>
      <c r="E9" s="4">
        <v>44950</v>
      </c>
      <c r="F9" s="8">
        <v>20233300015832</v>
      </c>
      <c r="G9" s="4" t="s">
        <v>201</v>
      </c>
      <c r="H9" s="8" t="s">
        <v>245</v>
      </c>
      <c r="I9" s="8" t="s">
        <v>246</v>
      </c>
      <c r="J9" s="8" t="s">
        <v>12</v>
      </c>
      <c r="K9" s="8">
        <v>1</v>
      </c>
      <c r="L9" s="8">
        <v>1</v>
      </c>
      <c r="M9" s="3" t="s">
        <v>208</v>
      </c>
      <c r="N9" s="8">
        <v>10</v>
      </c>
      <c r="O9" s="9" t="s">
        <v>11</v>
      </c>
      <c r="P9" s="9" t="s">
        <v>205</v>
      </c>
      <c r="Q9" s="9" t="s">
        <v>14</v>
      </c>
      <c r="R9" s="9" t="s">
        <v>42</v>
      </c>
      <c r="S9" s="9" t="s">
        <v>247</v>
      </c>
      <c r="T9" s="9" t="s">
        <v>207</v>
      </c>
      <c r="U9" s="9" t="s">
        <v>12</v>
      </c>
      <c r="V9" s="9"/>
      <c r="W9" s="3" t="s">
        <v>208</v>
      </c>
      <c r="X9" s="3" t="s">
        <v>248</v>
      </c>
      <c r="Y9" s="8">
        <v>811125</v>
      </c>
      <c r="Z9" s="8">
        <v>741129</v>
      </c>
      <c r="AA9" s="9">
        <v>0</v>
      </c>
      <c r="AB9" s="9">
        <v>0.01</v>
      </c>
      <c r="AC9" s="9" t="s">
        <v>209</v>
      </c>
      <c r="AD9" s="9" t="s">
        <v>209</v>
      </c>
      <c r="AE9" s="9" t="s">
        <v>209</v>
      </c>
      <c r="AF9" s="9" t="s">
        <v>209</v>
      </c>
      <c r="AG9" s="9" t="s">
        <v>228</v>
      </c>
      <c r="AH9" s="3" t="s">
        <v>211</v>
      </c>
      <c r="AI9" s="9" t="s">
        <v>249</v>
      </c>
      <c r="AJ9" s="9">
        <v>0</v>
      </c>
      <c r="AK9" s="9">
        <f>2.56 + 2.37</f>
        <v>4.93</v>
      </c>
      <c r="AL9" s="9" t="s">
        <v>250</v>
      </c>
      <c r="AM9" s="8">
        <v>20233300030011</v>
      </c>
      <c r="AN9" s="9" t="s">
        <v>251</v>
      </c>
      <c r="AO9" s="9">
        <v>0</v>
      </c>
      <c r="AP9" s="9" t="s">
        <v>228</v>
      </c>
      <c r="AQ9" s="9"/>
      <c r="AR9" s="9" t="s">
        <v>251</v>
      </c>
      <c r="AS9" s="9"/>
      <c r="AT9" s="9"/>
      <c r="AU9" s="4">
        <v>45191</v>
      </c>
      <c r="AV9" s="9" t="s">
        <v>251</v>
      </c>
      <c r="AW9" s="9" t="s">
        <v>210</v>
      </c>
      <c r="AX9" s="9" t="s">
        <v>229</v>
      </c>
    </row>
    <row r="10" spans="1:50" x14ac:dyDescent="0.25">
      <c r="A10" s="9">
        <v>7</v>
      </c>
      <c r="B10" s="3" t="s">
        <v>252</v>
      </c>
      <c r="C10" s="9" t="s">
        <v>31</v>
      </c>
      <c r="D10" s="8">
        <v>2023</v>
      </c>
      <c r="E10" s="4">
        <v>44951</v>
      </c>
      <c r="F10" s="8">
        <v>20233300017332</v>
      </c>
      <c r="G10" s="4" t="s">
        <v>201</v>
      </c>
      <c r="H10" s="8" t="s">
        <v>253</v>
      </c>
      <c r="I10" s="8" t="s">
        <v>254</v>
      </c>
      <c r="J10" s="8" t="s">
        <v>12</v>
      </c>
      <c r="K10" s="8">
        <v>4</v>
      </c>
      <c r="L10" s="8">
        <v>12</v>
      </c>
      <c r="M10" s="3" t="s">
        <v>255</v>
      </c>
      <c r="N10" s="8">
        <v>38</v>
      </c>
      <c r="O10" s="9" t="s">
        <v>11</v>
      </c>
      <c r="P10" s="9" t="s">
        <v>220</v>
      </c>
      <c r="Q10" s="9" t="s">
        <v>18</v>
      </c>
      <c r="R10" s="9" t="s">
        <v>13</v>
      </c>
      <c r="S10" s="9" t="s">
        <v>256</v>
      </c>
      <c r="T10" s="9" t="s">
        <v>207</v>
      </c>
      <c r="U10" s="9" t="s">
        <v>12</v>
      </c>
      <c r="V10" s="9"/>
      <c r="W10" s="3" t="str">
        <f>M10</f>
        <v>Nogal;Piñon de oreja;Igua;Cachingo</v>
      </c>
      <c r="X10" s="3" t="s">
        <v>257</v>
      </c>
      <c r="Y10" s="8">
        <v>815495</v>
      </c>
      <c r="Z10" s="8">
        <v>746993</v>
      </c>
      <c r="AA10" s="9">
        <f>2.77+9.57+3.48+10.55</f>
        <v>26.37</v>
      </c>
      <c r="AB10" s="9">
        <v>0.01</v>
      </c>
      <c r="AC10" s="9" t="s">
        <v>209</v>
      </c>
      <c r="AD10" s="9" t="s">
        <v>209</v>
      </c>
      <c r="AE10" s="9" t="s">
        <v>209</v>
      </c>
      <c r="AF10" s="9" t="s">
        <v>209</v>
      </c>
      <c r="AG10" s="9" t="s">
        <v>228</v>
      </c>
      <c r="AH10" s="3" t="s">
        <v>211</v>
      </c>
      <c r="AI10" s="9" t="s">
        <v>211</v>
      </c>
      <c r="AJ10" s="9">
        <f>AA10</f>
        <v>26.37</v>
      </c>
      <c r="AK10" s="9">
        <v>12.92</v>
      </c>
      <c r="AL10" s="9"/>
      <c r="AM10" s="8">
        <v>20233300027111</v>
      </c>
      <c r="AN10" s="9" t="s">
        <v>213</v>
      </c>
      <c r="AO10" s="9">
        <v>160</v>
      </c>
      <c r="AP10" s="9" t="s">
        <v>228</v>
      </c>
      <c r="AQ10" s="9"/>
      <c r="AR10" s="9" t="s">
        <v>228</v>
      </c>
      <c r="AS10" s="4">
        <v>44970</v>
      </c>
      <c r="AT10" s="9"/>
      <c r="AU10" s="4">
        <v>45036</v>
      </c>
      <c r="AV10" s="9" t="s">
        <v>210</v>
      </c>
      <c r="AW10" s="9" t="s">
        <v>228</v>
      </c>
      <c r="AX10" s="9" t="s">
        <v>229</v>
      </c>
    </row>
    <row r="11" spans="1:50" x14ac:dyDescent="0.25">
      <c r="A11" s="9">
        <v>8</v>
      </c>
      <c r="B11" s="3" t="s">
        <v>258</v>
      </c>
      <c r="C11" s="9" t="s">
        <v>34</v>
      </c>
      <c r="D11" s="8">
        <v>2023</v>
      </c>
      <c r="E11" s="4">
        <v>44953</v>
      </c>
      <c r="F11" s="8">
        <v>20233300019382</v>
      </c>
      <c r="G11" s="4" t="s">
        <v>201</v>
      </c>
      <c r="H11" s="8" t="s">
        <v>259</v>
      </c>
      <c r="I11" s="8" t="s">
        <v>260</v>
      </c>
      <c r="J11" s="8" t="s">
        <v>22</v>
      </c>
      <c r="K11" s="8">
        <v>500</v>
      </c>
      <c r="L11" s="8">
        <v>1</v>
      </c>
      <c r="M11" s="3" t="s">
        <v>261</v>
      </c>
      <c r="N11" s="8">
        <v>50</v>
      </c>
      <c r="O11" s="9" t="s">
        <v>33</v>
      </c>
      <c r="P11" s="9" t="s">
        <v>262</v>
      </c>
      <c r="Q11" s="9" t="s">
        <v>18</v>
      </c>
      <c r="R11" s="9" t="s">
        <v>13</v>
      </c>
      <c r="S11" s="9" t="s">
        <v>263</v>
      </c>
      <c r="T11" s="9" t="s">
        <v>207</v>
      </c>
      <c r="U11" s="9" t="s">
        <v>22</v>
      </c>
      <c r="V11" s="9"/>
      <c r="W11" s="3" t="s">
        <v>261</v>
      </c>
      <c r="X11" s="3" t="s">
        <v>264</v>
      </c>
      <c r="Y11" s="8">
        <v>839294</v>
      </c>
      <c r="Z11" s="8">
        <v>736259</v>
      </c>
      <c r="AA11" s="9">
        <v>50</v>
      </c>
      <c r="AB11" s="9">
        <v>0.08</v>
      </c>
      <c r="AC11" s="9" t="s">
        <v>209</v>
      </c>
      <c r="AD11" s="9" t="s">
        <v>209</v>
      </c>
      <c r="AE11" s="9" t="s">
        <v>209</v>
      </c>
      <c r="AF11" s="9" t="s">
        <v>209</v>
      </c>
      <c r="AG11" s="9" t="s">
        <v>210</v>
      </c>
      <c r="AH11" s="3" t="s">
        <v>211</v>
      </c>
      <c r="AI11" s="9" t="s">
        <v>211</v>
      </c>
      <c r="AJ11" s="9">
        <v>50</v>
      </c>
      <c r="AK11" s="9">
        <v>0</v>
      </c>
      <c r="AL11" s="9" t="s">
        <v>265</v>
      </c>
      <c r="AM11" s="8">
        <v>690</v>
      </c>
      <c r="AN11" s="9" t="s">
        <v>251</v>
      </c>
      <c r="AO11" s="9">
        <v>0</v>
      </c>
      <c r="AP11" s="9" t="s">
        <v>210</v>
      </c>
      <c r="AQ11" s="9" t="s">
        <v>266</v>
      </c>
      <c r="AR11" s="9" t="s">
        <v>228</v>
      </c>
      <c r="AS11" s="9"/>
      <c r="AT11" s="9"/>
      <c r="AU11" s="4" t="s">
        <v>214</v>
      </c>
      <c r="AV11" s="9" t="s">
        <v>251</v>
      </c>
      <c r="AW11" s="9" t="s">
        <v>214</v>
      </c>
      <c r="AX11" s="9" t="s">
        <v>215</v>
      </c>
    </row>
    <row r="12" spans="1:50" x14ac:dyDescent="0.25">
      <c r="A12" s="9">
        <v>9</v>
      </c>
      <c r="B12" s="3" t="s">
        <v>267</v>
      </c>
      <c r="C12" s="9" t="s">
        <v>36</v>
      </c>
      <c r="D12" s="8">
        <v>2023</v>
      </c>
      <c r="E12" s="4">
        <v>44965</v>
      </c>
      <c r="F12" s="8">
        <v>20233300028042</v>
      </c>
      <c r="G12" s="4" t="s">
        <v>201</v>
      </c>
      <c r="H12" s="8" t="s">
        <v>268</v>
      </c>
      <c r="I12" s="8" t="s">
        <v>269</v>
      </c>
      <c r="J12" s="8" t="s">
        <v>12</v>
      </c>
      <c r="K12" s="8">
        <v>6</v>
      </c>
      <c r="L12" s="8">
        <v>2</v>
      </c>
      <c r="M12" s="3" t="s">
        <v>270</v>
      </c>
      <c r="N12" s="8">
        <v>31.2</v>
      </c>
      <c r="O12" s="9" t="s">
        <v>11</v>
      </c>
      <c r="P12" s="9" t="s">
        <v>220</v>
      </c>
      <c r="Q12" s="9" t="s">
        <v>18</v>
      </c>
      <c r="R12" s="9" t="s">
        <v>13</v>
      </c>
      <c r="S12" s="9" t="s">
        <v>271</v>
      </c>
      <c r="T12" s="9" t="s">
        <v>207</v>
      </c>
      <c r="U12" s="9" t="s">
        <v>12</v>
      </c>
      <c r="V12" s="9"/>
      <c r="W12" s="3" t="s">
        <v>272</v>
      </c>
      <c r="X12" s="3" t="s">
        <v>273</v>
      </c>
      <c r="Y12" s="8">
        <v>817143</v>
      </c>
      <c r="Z12" s="8">
        <v>739010</v>
      </c>
      <c r="AA12" s="9">
        <f>21.6+6.87</f>
        <v>28.470000000000002</v>
      </c>
      <c r="AB12" s="9">
        <v>0.1</v>
      </c>
      <c r="AC12" s="9" t="s">
        <v>209</v>
      </c>
      <c r="AD12" s="9" t="s">
        <v>209</v>
      </c>
      <c r="AE12" s="9" t="s">
        <v>209</v>
      </c>
      <c r="AF12" s="9" t="s">
        <v>209</v>
      </c>
      <c r="AG12" s="9" t="s">
        <v>210</v>
      </c>
      <c r="AH12" s="3" t="s">
        <v>211</v>
      </c>
      <c r="AI12" s="9" t="s">
        <v>211</v>
      </c>
      <c r="AJ12" s="9">
        <f>AA12</f>
        <v>28.470000000000002</v>
      </c>
      <c r="AK12" s="9">
        <v>0</v>
      </c>
      <c r="AL12" s="9" t="s">
        <v>212</v>
      </c>
      <c r="AM12" s="8">
        <v>20233300047201</v>
      </c>
      <c r="AN12" s="9" t="s">
        <v>222</v>
      </c>
      <c r="AO12" s="9">
        <v>120</v>
      </c>
      <c r="AP12" s="9" t="s">
        <v>210</v>
      </c>
      <c r="AQ12" s="9" t="s">
        <v>214</v>
      </c>
      <c r="AR12" s="9" t="s">
        <v>228</v>
      </c>
      <c r="AS12" s="9"/>
      <c r="AT12" s="9"/>
      <c r="AU12" s="4" t="s">
        <v>214</v>
      </c>
      <c r="AV12" s="9" t="s">
        <v>214</v>
      </c>
      <c r="AW12" s="9" t="s">
        <v>214</v>
      </c>
      <c r="AX12" s="9" t="s">
        <v>215</v>
      </c>
    </row>
    <row r="13" spans="1:50" x14ac:dyDescent="0.25">
      <c r="A13" s="9">
        <v>10</v>
      </c>
      <c r="B13" s="3" t="s">
        <v>274</v>
      </c>
      <c r="C13" s="9" t="s">
        <v>38</v>
      </c>
      <c r="D13" s="8">
        <v>2023</v>
      </c>
      <c r="E13" s="4">
        <v>44968</v>
      </c>
      <c r="F13" s="8">
        <v>20233300030502</v>
      </c>
      <c r="G13" s="4" t="s">
        <v>201</v>
      </c>
      <c r="H13" s="8" t="s">
        <v>275</v>
      </c>
      <c r="I13" s="8" t="s">
        <v>276</v>
      </c>
      <c r="J13" s="8" t="s">
        <v>277</v>
      </c>
      <c r="K13" s="8">
        <v>1</v>
      </c>
      <c r="L13" s="8">
        <v>1</v>
      </c>
      <c r="M13" s="3" t="s">
        <v>278</v>
      </c>
      <c r="N13" s="8">
        <v>6</v>
      </c>
      <c r="O13" s="9" t="s">
        <v>21</v>
      </c>
      <c r="P13" s="9" t="s">
        <v>205</v>
      </c>
      <c r="Q13" s="9" t="s">
        <v>18</v>
      </c>
      <c r="R13" s="9" t="s">
        <v>13</v>
      </c>
      <c r="S13" s="9" t="s">
        <v>279</v>
      </c>
      <c r="T13" s="9" t="s">
        <v>207</v>
      </c>
      <c r="U13" s="9" t="s">
        <v>277</v>
      </c>
      <c r="V13" s="9"/>
      <c r="W13" s="3" t="s">
        <v>278</v>
      </c>
      <c r="X13" s="3" t="s">
        <v>28</v>
      </c>
      <c r="Y13" s="8">
        <v>812138</v>
      </c>
      <c r="Z13" s="8">
        <v>697211</v>
      </c>
      <c r="AA13" s="9">
        <v>8.6</v>
      </c>
      <c r="AB13" s="9">
        <v>0.1</v>
      </c>
      <c r="AC13" s="9" t="s">
        <v>209</v>
      </c>
      <c r="AD13" s="9" t="s">
        <v>209</v>
      </c>
      <c r="AE13" s="9" t="s">
        <v>209</v>
      </c>
      <c r="AF13" s="9" t="s">
        <v>209</v>
      </c>
      <c r="AG13" s="9" t="s">
        <v>210</v>
      </c>
      <c r="AH13" s="3" t="s">
        <v>211</v>
      </c>
      <c r="AI13" s="9" t="s">
        <v>211</v>
      </c>
      <c r="AJ13" s="9">
        <v>8.6</v>
      </c>
      <c r="AK13" s="9">
        <v>0</v>
      </c>
      <c r="AL13" s="9" t="s">
        <v>212</v>
      </c>
      <c r="AM13" s="8">
        <v>20233300047161</v>
      </c>
      <c r="AN13" s="9" t="s">
        <v>222</v>
      </c>
      <c r="AO13" s="9">
        <v>20</v>
      </c>
      <c r="AP13" s="9" t="s">
        <v>210</v>
      </c>
      <c r="AQ13" s="9"/>
      <c r="AR13" s="9" t="s">
        <v>228</v>
      </c>
      <c r="AS13" s="4">
        <v>45084</v>
      </c>
      <c r="AT13" s="9"/>
      <c r="AU13" s="4"/>
      <c r="AV13" s="9"/>
      <c r="AW13" s="9"/>
      <c r="AX13" s="9" t="s">
        <v>215</v>
      </c>
    </row>
    <row r="14" spans="1:50" x14ac:dyDescent="0.25">
      <c r="A14" s="9">
        <v>11</v>
      </c>
      <c r="B14" s="3" t="s">
        <v>280</v>
      </c>
      <c r="C14" s="9" t="s">
        <v>281</v>
      </c>
      <c r="D14" s="8">
        <v>2023</v>
      </c>
      <c r="E14" s="4">
        <v>44966</v>
      </c>
      <c r="F14" s="8">
        <v>20233300028892</v>
      </c>
      <c r="G14" s="4" t="s">
        <v>201</v>
      </c>
      <c r="H14" s="8" t="s">
        <v>282</v>
      </c>
      <c r="I14" s="8" t="s">
        <v>283</v>
      </c>
      <c r="J14" s="8" t="s">
        <v>22</v>
      </c>
      <c r="K14" s="8">
        <v>8</v>
      </c>
      <c r="L14" s="8">
        <v>1</v>
      </c>
      <c r="M14" s="3" t="s">
        <v>284</v>
      </c>
      <c r="N14" s="8">
        <v>10</v>
      </c>
      <c r="O14" s="9" t="s">
        <v>11</v>
      </c>
      <c r="P14" s="9" t="s">
        <v>205</v>
      </c>
      <c r="Q14" s="9" t="s">
        <v>18</v>
      </c>
      <c r="R14" s="9" t="s">
        <v>13</v>
      </c>
      <c r="S14" s="9" t="s">
        <v>285</v>
      </c>
      <c r="T14" s="9" t="s">
        <v>207</v>
      </c>
      <c r="U14" s="9" t="s">
        <v>22</v>
      </c>
      <c r="V14" s="9"/>
      <c r="W14" s="3" t="s">
        <v>284</v>
      </c>
      <c r="X14" s="3" t="s">
        <v>286</v>
      </c>
      <c r="Y14" s="8">
        <v>832781</v>
      </c>
      <c r="Z14" s="8">
        <v>730460</v>
      </c>
      <c r="AA14" s="9">
        <v>9.81</v>
      </c>
      <c r="AB14" s="9">
        <v>0.1</v>
      </c>
      <c r="AC14" s="9" t="s">
        <v>209</v>
      </c>
      <c r="AD14" s="9" t="s">
        <v>209</v>
      </c>
      <c r="AE14" s="9" t="s">
        <v>209</v>
      </c>
      <c r="AF14" s="9" t="s">
        <v>209</v>
      </c>
      <c r="AG14" s="9" t="s">
        <v>210</v>
      </c>
      <c r="AH14" s="3" t="s">
        <v>211</v>
      </c>
      <c r="AI14" s="9" t="s">
        <v>211</v>
      </c>
      <c r="AJ14" s="9">
        <v>9.81</v>
      </c>
      <c r="AK14" s="9">
        <v>0</v>
      </c>
      <c r="AL14" s="9" t="s">
        <v>212</v>
      </c>
      <c r="AM14" s="8">
        <v>20233300047091</v>
      </c>
      <c r="AN14" s="9" t="s">
        <v>222</v>
      </c>
      <c r="AO14" s="9">
        <v>160</v>
      </c>
      <c r="AP14" s="9" t="s">
        <v>228</v>
      </c>
      <c r="AQ14" s="9" t="s">
        <v>214</v>
      </c>
      <c r="AR14" s="9" t="s">
        <v>228</v>
      </c>
      <c r="AS14" s="9"/>
      <c r="AT14" s="9"/>
      <c r="AU14" s="4">
        <v>45200</v>
      </c>
      <c r="AV14" s="9" t="s">
        <v>210</v>
      </c>
      <c r="AW14" s="9" t="s">
        <v>228</v>
      </c>
      <c r="AX14" s="9" t="s">
        <v>229</v>
      </c>
    </row>
    <row r="15" spans="1:50" x14ac:dyDescent="0.25">
      <c r="A15" s="9">
        <v>12</v>
      </c>
      <c r="B15" s="3" t="s">
        <v>287</v>
      </c>
      <c r="C15" s="9" t="s">
        <v>40</v>
      </c>
      <c r="D15" s="8">
        <v>2023</v>
      </c>
      <c r="E15" s="4">
        <v>44972</v>
      </c>
      <c r="F15" s="8">
        <v>20233300034862</v>
      </c>
      <c r="G15" s="4" t="s">
        <v>201</v>
      </c>
      <c r="H15" s="8" t="s">
        <v>288</v>
      </c>
      <c r="I15" s="8" t="s">
        <v>289</v>
      </c>
      <c r="J15" s="8" t="s">
        <v>277</v>
      </c>
      <c r="K15" s="8">
        <v>1</v>
      </c>
      <c r="L15" s="8">
        <v>1</v>
      </c>
      <c r="M15" s="3" t="s">
        <v>290</v>
      </c>
      <c r="N15" s="8">
        <v>10</v>
      </c>
      <c r="O15" s="9" t="s">
        <v>21</v>
      </c>
      <c r="P15" s="9" t="s">
        <v>205</v>
      </c>
      <c r="Q15" s="9" t="s">
        <v>18</v>
      </c>
      <c r="R15" s="9" t="s">
        <v>13</v>
      </c>
      <c r="S15" s="9" t="s">
        <v>291</v>
      </c>
      <c r="T15" s="9" t="s">
        <v>207</v>
      </c>
      <c r="U15" s="9" t="s">
        <v>277</v>
      </c>
      <c r="V15" s="9"/>
      <c r="W15" s="3" t="s">
        <v>290</v>
      </c>
      <c r="X15" s="3" t="s">
        <v>41</v>
      </c>
      <c r="Y15" s="8">
        <v>796336</v>
      </c>
      <c r="Z15" s="8">
        <v>69946</v>
      </c>
      <c r="AA15" s="9">
        <v>5.41</v>
      </c>
      <c r="AB15" s="9">
        <v>0.1</v>
      </c>
      <c r="AC15" s="9" t="s">
        <v>209</v>
      </c>
      <c r="AD15" s="9" t="s">
        <v>209</v>
      </c>
      <c r="AE15" s="9" t="s">
        <v>209</v>
      </c>
      <c r="AF15" s="9" t="s">
        <v>209</v>
      </c>
      <c r="AG15" s="9" t="s">
        <v>210</v>
      </c>
      <c r="AH15" s="3" t="s">
        <v>211</v>
      </c>
      <c r="AI15" s="9" t="s">
        <v>211</v>
      </c>
      <c r="AJ15" s="9">
        <v>5.41</v>
      </c>
      <c r="AK15" s="9">
        <v>0</v>
      </c>
      <c r="AL15" s="9"/>
      <c r="AM15" s="8">
        <v>20233300047061</v>
      </c>
      <c r="AN15" s="9" t="s">
        <v>222</v>
      </c>
      <c r="AO15" s="9">
        <v>20</v>
      </c>
      <c r="AP15" s="9" t="s">
        <v>210</v>
      </c>
      <c r="AQ15" s="9"/>
      <c r="AR15" s="9" t="s">
        <v>210</v>
      </c>
      <c r="AS15" s="4">
        <v>45013</v>
      </c>
      <c r="AT15" s="9"/>
      <c r="AU15" s="4"/>
      <c r="AV15" s="9"/>
      <c r="AW15" s="9"/>
      <c r="AX15" s="9" t="s">
        <v>215</v>
      </c>
    </row>
    <row r="16" spans="1:50" x14ac:dyDescent="0.25">
      <c r="A16" s="9">
        <v>14</v>
      </c>
      <c r="B16" s="3" t="s">
        <v>294</v>
      </c>
      <c r="C16" s="9" t="s">
        <v>43</v>
      </c>
      <c r="D16" s="8">
        <v>2023</v>
      </c>
      <c r="E16" s="4">
        <v>44973</v>
      </c>
      <c r="F16" s="8">
        <v>20233300036102</v>
      </c>
      <c r="G16" s="4" t="s">
        <v>201</v>
      </c>
      <c r="H16" s="8" t="s">
        <v>295</v>
      </c>
      <c r="I16" s="8" t="s">
        <v>296</v>
      </c>
      <c r="J16" s="8" t="s">
        <v>22</v>
      </c>
      <c r="K16" s="8">
        <v>15</v>
      </c>
      <c r="L16" s="8">
        <v>4</v>
      </c>
      <c r="M16" s="3" t="s">
        <v>297</v>
      </c>
      <c r="N16" s="8">
        <v>2.0779999999999998</v>
      </c>
      <c r="O16" s="9" t="s">
        <v>11</v>
      </c>
      <c r="P16" s="9" t="s">
        <v>205</v>
      </c>
      <c r="Q16" s="9" t="s">
        <v>18</v>
      </c>
      <c r="R16" s="9" t="s">
        <v>42</v>
      </c>
      <c r="S16" s="9" t="s">
        <v>298</v>
      </c>
      <c r="T16" s="9" t="s">
        <v>207</v>
      </c>
      <c r="U16" s="9" t="s">
        <v>37</v>
      </c>
      <c r="V16" s="9"/>
      <c r="W16" s="3" t="s">
        <v>297</v>
      </c>
      <c r="X16" s="3" t="s">
        <v>299</v>
      </c>
      <c r="Y16" s="8">
        <v>800521</v>
      </c>
      <c r="Z16" s="8">
        <v>699239</v>
      </c>
      <c r="AA16" s="9">
        <v>1.59</v>
      </c>
      <c r="AB16" s="9">
        <v>0.01</v>
      </c>
      <c r="AC16" s="9" t="s">
        <v>209</v>
      </c>
      <c r="AD16" s="9" t="s">
        <v>209</v>
      </c>
      <c r="AE16" s="9" t="s">
        <v>209</v>
      </c>
      <c r="AF16" s="9" t="s">
        <v>209</v>
      </c>
      <c r="AG16" s="9" t="s">
        <v>210</v>
      </c>
      <c r="AH16" s="3" t="s">
        <v>211</v>
      </c>
      <c r="AI16" s="9" t="s">
        <v>211</v>
      </c>
      <c r="AJ16" s="9">
        <f>1.59+0.61+0.72+6.06</f>
        <v>8.98</v>
      </c>
      <c r="AK16" s="9">
        <v>0</v>
      </c>
      <c r="AL16" s="9" t="s">
        <v>212</v>
      </c>
      <c r="AM16" s="8" t="s">
        <v>300</v>
      </c>
      <c r="AN16" s="9" t="s">
        <v>213</v>
      </c>
      <c r="AO16" s="9">
        <v>150</v>
      </c>
      <c r="AP16" s="9" t="s">
        <v>228</v>
      </c>
      <c r="AQ16" s="9"/>
      <c r="AR16" s="9" t="s">
        <v>228</v>
      </c>
      <c r="AS16" s="9"/>
      <c r="AT16" s="9"/>
      <c r="AU16" s="4">
        <v>45190</v>
      </c>
      <c r="AV16" s="9" t="s">
        <v>210</v>
      </c>
      <c r="AW16" s="9" t="s">
        <v>228</v>
      </c>
      <c r="AX16" s="9" t="s">
        <v>301</v>
      </c>
    </row>
    <row r="17" spans="1:50" x14ac:dyDescent="0.25">
      <c r="A17" s="9">
        <v>16</v>
      </c>
      <c r="B17" s="3" t="s">
        <v>302</v>
      </c>
      <c r="C17" s="9" t="s">
        <v>48</v>
      </c>
      <c r="D17" s="8">
        <v>2023</v>
      </c>
      <c r="E17" s="4">
        <v>44996</v>
      </c>
      <c r="F17" s="8">
        <v>20233300057432</v>
      </c>
      <c r="G17" s="4" t="s">
        <v>201</v>
      </c>
      <c r="H17" s="8" t="s">
        <v>303</v>
      </c>
      <c r="I17" s="8" t="s">
        <v>304</v>
      </c>
      <c r="J17" s="8" t="s">
        <v>47</v>
      </c>
      <c r="K17" s="8">
        <v>4</v>
      </c>
      <c r="L17" s="8">
        <v>2</v>
      </c>
      <c r="M17" s="3" t="s">
        <v>305</v>
      </c>
      <c r="N17" s="8">
        <v>10</v>
      </c>
      <c r="O17" s="9" t="s">
        <v>21</v>
      </c>
      <c r="P17" s="9" t="s">
        <v>205</v>
      </c>
      <c r="Q17" s="9" t="s">
        <v>18</v>
      </c>
      <c r="R17" s="9" t="s">
        <v>13</v>
      </c>
      <c r="S17" s="9" t="s">
        <v>306</v>
      </c>
      <c r="T17" s="9" t="s">
        <v>207</v>
      </c>
      <c r="U17" s="9" t="s">
        <v>47</v>
      </c>
      <c r="V17" s="9"/>
      <c r="W17" s="3" t="s">
        <v>307</v>
      </c>
      <c r="X17" s="3" t="s">
        <v>49</v>
      </c>
      <c r="Y17" s="8">
        <v>819417</v>
      </c>
      <c r="Z17" s="8">
        <v>728897</v>
      </c>
      <c r="AA17" s="9">
        <f>5.49+4.11</f>
        <v>9.6000000000000014</v>
      </c>
      <c r="AB17" s="9">
        <v>0.1</v>
      </c>
      <c r="AC17" s="9" t="s">
        <v>209</v>
      </c>
      <c r="AD17" s="9" t="s">
        <v>209</v>
      </c>
      <c r="AE17" s="9" t="s">
        <v>209</v>
      </c>
      <c r="AF17" s="9" t="s">
        <v>209</v>
      </c>
      <c r="AG17" s="9" t="s">
        <v>210</v>
      </c>
      <c r="AH17" s="3" t="s">
        <v>211</v>
      </c>
      <c r="AI17" s="9" t="s">
        <v>211</v>
      </c>
      <c r="AJ17" s="9">
        <v>5.49</v>
      </c>
      <c r="AK17" s="9">
        <v>0</v>
      </c>
      <c r="AL17" s="9" t="s">
        <v>212</v>
      </c>
      <c r="AM17" s="8">
        <v>20233300057621</v>
      </c>
      <c r="AN17" s="9" t="s">
        <v>222</v>
      </c>
      <c r="AO17" s="9">
        <v>80</v>
      </c>
      <c r="AP17" s="9" t="s">
        <v>228</v>
      </c>
      <c r="AQ17" s="9"/>
      <c r="AR17" s="9" t="s">
        <v>210</v>
      </c>
      <c r="AS17" s="9"/>
      <c r="AT17" s="9"/>
      <c r="AU17" s="4">
        <v>45187</v>
      </c>
      <c r="AV17" s="9" t="s">
        <v>228</v>
      </c>
      <c r="AW17" s="9" t="s">
        <v>228</v>
      </c>
      <c r="AX17" s="9" t="s">
        <v>211</v>
      </c>
    </row>
    <row r="18" spans="1:50" x14ac:dyDescent="0.25">
      <c r="A18" s="9">
        <v>17</v>
      </c>
      <c r="B18" s="3" t="s">
        <v>308</v>
      </c>
      <c r="C18" s="9" t="s">
        <v>52</v>
      </c>
      <c r="D18" s="8">
        <v>2023</v>
      </c>
      <c r="E18" s="4">
        <v>45001</v>
      </c>
      <c r="F18" s="8">
        <v>20233300061002</v>
      </c>
      <c r="G18" s="4" t="s">
        <v>201</v>
      </c>
      <c r="H18" s="8" t="s">
        <v>309</v>
      </c>
      <c r="I18" s="8" t="s">
        <v>310</v>
      </c>
      <c r="J18" s="8" t="s">
        <v>51</v>
      </c>
      <c r="K18" s="8">
        <v>1</v>
      </c>
      <c r="L18" s="8">
        <v>1</v>
      </c>
      <c r="M18" s="3" t="s">
        <v>311</v>
      </c>
      <c r="N18" s="8">
        <v>10</v>
      </c>
      <c r="O18" s="9" t="s">
        <v>11</v>
      </c>
      <c r="P18" s="9" t="s">
        <v>205</v>
      </c>
      <c r="Q18" s="9" t="s">
        <v>14</v>
      </c>
      <c r="R18" s="9" t="s">
        <v>13</v>
      </c>
      <c r="S18" s="9">
        <v>0</v>
      </c>
      <c r="T18" s="9" t="s">
        <v>207</v>
      </c>
      <c r="U18" s="9" t="s">
        <v>51</v>
      </c>
      <c r="V18" s="9"/>
      <c r="W18" s="3" t="s">
        <v>311</v>
      </c>
      <c r="X18" s="3" t="s">
        <v>53</v>
      </c>
      <c r="Y18" s="8">
        <v>809521</v>
      </c>
      <c r="Z18" s="8">
        <v>720278</v>
      </c>
      <c r="AA18" s="9">
        <v>0.43</v>
      </c>
      <c r="AB18" s="9">
        <v>0.01</v>
      </c>
      <c r="AC18" s="9" t="s">
        <v>209</v>
      </c>
      <c r="AD18" s="9" t="s">
        <v>209</v>
      </c>
      <c r="AE18" s="9" t="s">
        <v>209</v>
      </c>
      <c r="AF18" s="9" t="s">
        <v>209</v>
      </c>
      <c r="AG18" s="9" t="s">
        <v>228</v>
      </c>
      <c r="AH18" s="3" t="s">
        <v>211</v>
      </c>
      <c r="AI18" s="9" t="s">
        <v>211</v>
      </c>
      <c r="AJ18" s="9">
        <v>0.43</v>
      </c>
      <c r="AK18" s="9">
        <v>0</v>
      </c>
      <c r="AL18" s="9"/>
      <c r="AM18" s="8" t="s">
        <v>312</v>
      </c>
      <c r="AN18" s="9" t="s">
        <v>213</v>
      </c>
      <c r="AO18" s="9">
        <v>20</v>
      </c>
      <c r="AP18" s="9" t="s">
        <v>210</v>
      </c>
      <c r="AQ18" s="9"/>
      <c r="AR18" s="9" t="s">
        <v>210</v>
      </c>
      <c r="AS18" s="4">
        <v>45189</v>
      </c>
      <c r="AT18" s="9"/>
      <c r="AU18" s="4"/>
      <c r="AV18" s="9" t="s">
        <v>210</v>
      </c>
      <c r="AW18" s="9"/>
      <c r="AX18" s="9" t="s">
        <v>215</v>
      </c>
    </row>
    <row r="19" spans="1:50" x14ac:dyDescent="0.25">
      <c r="A19" s="9">
        <v>18</v>
      </c>
      <c r="B19" s="3" t="s">
        <v>313</v>
      </c>
      <c r="C19" s="9" t="s">
        <v>55</v>
      </c>
      <c r="D19" s="8">
        <v>2023</v>
      </c>
      <c r="E19" s="4">
        <v>45002</v>
      </c>
      <c r="F19" s="8">
        <v>20233300062772</v>
      </c>
      <c r="G19" s="4" t="s">
        <v>201</v>
      </c>
      <c r="H19" s="8" t="s">
        <v>314</v>
      </c>
      <c r="I19" s="8" t="s">
        <v>315</v>
      </c>
      <c r="J19" s="8" t="s">
        <v>22</v>
      </c>
      <c r="K19" s="8">
        <v>1</v>
      </c>
      <c r="L19" s="8">
        <v>1</v>
      </c>
      <c r="M19" s="3" t="s">
        <v>316</v>
      </c>
      <c r="N19" s="8">
        <v>10</v>
      </c>
      <c r="O19" s="9" t="s">
        <v>11</v>
      </c>
      <c r="P19" s="9" t="s">
        <v>205</v>
      </c>
      <c r="Q19" s="9" t="s">
        <v>14</v>
      </c>
      <c r="R19" s="9" t="s">
        <v>54</v>
      </c>
      <c r="S19" s="9">
        <v>0</v>
      </c>
      <c r="T19" s="9" t="s">
        <v>207</v>
      </c>
      <c r="U19" s="9" t="s">
        <v>22</v>
      </c>
      <c r="V19" s="9"/>
      <c r="W19" s="3" t="s">
        <v>316</v>
      </c>
      <c r="X19" s="3" t="s">
        <v>317</v>
      </c>
      <c r="Y19" s="8">
        <v>827943</v>
      </c>
      <c r="Z19" s="8">
        <v>734283</v>
      </c>
      <c r="AA19" s="9">
        <v>0.76</v>
      </c>
      <c r="AB19" s="9">
        <v>0.1</v>
      </c>
      <c r="AC19" s="9" t="s">
        <v>209</v>
      </c>
      <c r="AD19" s="9" t="s">
        <v>209</v>
      </c>
      <c r="AE19" s="9" t="s">
        <v>209</v>
      </c>
      <c r="AF19" s="9" t="s">
        <v>209</v>
      </c>
      <c r="AG19" s="9" t="s">
        <v>228</v>
      </c>
      <c r="AH19" s="3" t="s">
        <v>211</v>
      </c>
      <c r="AI19" s="9" t="s">
        <v>211</v>
      </c>
      <c r="AJ19" s="9">
        <v>0.76</v>
      </c>
      <c r="AK19" s="9">
        <v>0</v>
      </c>
      <c r="AL19" s="9" t="s">
        <v>293</v>
      </c>
      <c r="AM19" s="8" t="s">
        <v>318</v>
      </c>
      <c r="AN19" s="9"/>
      <c r="AO19" s="9"/>
      <c r="AP19" s="9" t="s">
        <v>228</v>
      </c>
      <c r="AQ19" s="9"/>
      <c r="AR19" s="9" t="s">
        <v>210</v>
      </c>
      <c r="AS19" s="9"/>
      <c r="AT19" s="9"/>
      <c r="AU19" s="4">
        <v>45190</v>
      </c>
      <c r="AV19" s="9" t="s">
        <v>319</v>
      </c>
      <c r="AW19" s="9" t="s">
        <v>319</v>
      </c>
      <c r="AX19" s="9" t="s">
        <v>320</v>
      </c>
    </row>
    <row r="20" spans="1:50" x14ac:dyDescent="0.25">
      <c r="A20" s="9">
        <v>19</v>
      </c>
      <c r="B20" s="3" t="s">
        <v>321</v>
      </c>
      <c r="C20" s="9" t="s">
        <v>57</v>
      </c>
      <c r="D20" s="8">
        <v>2023</v>
      </c>
      <c r="E20" s="4">
        <v>45002</v>
      </c>
      <c r="F20" s="8">
        <v>20233300062782</v>
      </c>
      <c r="G20" s="4" t="s">
        <v>201</v>
      </c>
      <c r="H20" s="8" t="s">
        <v>322</v>
      </c>
      <c r="I20" s="8" t="s">
        <v>323</v>
      </c>
      <c r="J20" s="8" t="s">
        <v>22</v>
      </c>
      <c r="K20" s="8">
        <v>5</v>
      </c>
      <c r="L20" s="8">
        <v>1</v>
      </c>
      <c r="M20" s="3" t="s">
        <v>278</v>
      </c>
      <c r="N20" s="8">
        <v>10</v>
      </c>
      <c r="O20" s="9" t="s">
        <v>11</v>
      </c>
      <c r="P20" s="9" t="s">
        <v>205</v>
      </c>
      <c r="Q20" s="9" t="s">
        <v>18</v>
      </c>
      <c r="R20" s="9" t="s">
        <v>13</v>
      </c>
      <c r="S20" s="9" t="s">
        <v>324</v>
      </c>
      <c r="T20" s="9" t="s">
        <v>207</v>
      </c>
      <c r="U20" s="9" t="s">
        <v>22</v>
      </c>
      <c r="V20" s="9"/>
      <c r="W20" s="3" t="s">
        <v>278</v>
      </c>
      <c r="X20" s="3" t="s">
        <v>28</v>
      </c>
      <c r="Y20" s="8">
        <v>841765</v>
      </c>
      <c r="Z20" s="8">
        <v>736872</v>
      </c>
      <c r="AA20" s="9">
        <v>8.36</v>
      </c>
      <c r="AB20" s="9">
        <v>0</v>
      </c>
      <c r="AC20" s="9" t="s">
        <v>209</v>
      </c>
      <c r="AD20" s="9" t="s">
        <v>209</v>
      </c>
      <c r="AE20" s="9" t="s">
        <v>209</v>
      </c>
      <c r="AF20" s="9" t="s">
        <v>209</v>
      </c>
      <c r="AG20" s="9" t="s">
        <v>228</v>
      </c>
      <c r="AH20" s="3" t="s">
        <v>211</v>
      </c>
      <c r="AI20" s="9" t="s">
        <v>211</v>
      </c>
      <c r="AJ20" s="9">
        <v>8.36</v>
      </c>
      <c r="AK20" s="9">
        <v>0</v>
      </c>
      <c r="AL20" s="9" t="s">
        <v>212</v>
      </c>
      <c r="AM20" s="8" t="s">
        <v>325</v>
      </c>
      <c r="AN20" s="9" t="s">
        <v>222</v>
      </c>
      <c r="AO20" s="9">
        <v>100</v>
      </c>
      <c r="AP20" s="9" t="s">
        <v>228</v>
      </c>
      <c r="AQ20" s="9"/>
      <c r="AR20" s="9" t="s">
        <v>228</v>
      </c>
      <c r="AS20" s="9"/>
      <c r="AT20" s="9"/>
      <c r="AU20" s="4">
        <v>45200</v>
      </c>
      <c r="AV20" s="9" t="s">
        <v>210</v>
      </c>
      <c r="AW20" s="9" t="s">
        <v>228</v>
      </c>
      <c r="AX20" s="9" t="s">
        <v>301</v>
      </c>
    </row>
    <row r="21" spans="1:50" x14ac:dyDescent="0.25">
      <c r="A21" s="9">
        <v>20</v>
      </c>
      <c r="B21" s="3" t="s">
        <v>326</v>
      </c>
      <c r="C21" s="9" t="s">
        <v>58</v>
      </c>
      <c r="D21" s="8">
        <v>2023</v>
      </c>
      <c r="E21" s="4">
        <v>45006</v>
      </c>
      <c r="F21" s="8">
        <v>20233300064082</v>
      </c>
      <c r="G21" s="4" t="s">
        <v>201</v>
      </c>
      <c r="H21" s="8" t="s">
        <v>327</v>
      </c>
      <c r="I21" s="8" t="s">
        <v>328</v>
      </c>
      <c r="J21" s="8" t="s">
        <v>22</v>
      </c>
      <c r="K21" s="8">
        <v>5</v>
      </c>
      <c r="L21" s="8">
        <v>1</v>
      </c>
      <c r="M21" s="3" t="s">
        <v>278</v>
      </c>
      <c r="N21" s="8">
        <v>10</v>
      </c>
      <c r="O21" s="9" t="s">
        <v>11</v>
      </c>
      <c r="P21" s="9" t="s">
        <v>205</v>
      </c>
      <c r="Q21" s="9" t="s">
        <v>18</v>
      </c>
      <c r="R21" s="9" t="s">
        <v>13</v>
      </c>
      <c r="S21" s="9" t="s">
        <v>329</v>
      </c>
      <c r="T21" s="9" t="s">
        <v>207</v>
      </c>
      <c r="U21" s="9" t="s">
        <v>22</v>
      </c>
      <c r="V21" s="9"/>
      <c r="W21" s="3" t="s">
        <v>278</v>
      </c>
      <c r="X21" s="3" t="s">
        <v>28</v>
      </c>
      <c r="Y21" s="8">
        <v>840541</v>
      </c>
      <c r="Z21" s="8">
        <v>739627</v>
      </c>
      <c r="AA21" s="9">
        <v>8.64</v>
      </c>
      <c r="AB21" s="9">
        <v>0.1</v>
      </c>
      <c r="AC21" s="9" t="s">
        <v>209</v>
      </c>
      <c r="AD21" s="9" t="s">
        <v>209</v>
      </c>
      <c r="AE21" s="9" t="s">
        <v>209</v>
      </c>
      <c r="AF21" s="9" t="s">
        <v>209</v>
      </c>
      <c r="AG21" s="9" t="s">
        <v>228</v>
      </c>
      <c r="AH21" s="3" t="s">
        <v>211</v>
      </c>
      <c r="AI21" s="9" t="s">
        <v>211</v>
      </c>
      <c r="AJ21" s="9">
        <v>8.64</v>
      </c>
      <c r="AK21" s="9">
        <v>0</v>
      </c>
      <c r="AL21" s="9" t="s">
        <v>212</v>
      </c>
      <c r="AM21" s="8" t="s">
        <v>330</v>
      </c>
      <c r="AN21" s="9" t="s">
        <v>222</v>
      </c>
      <c r="AO21" s="9">
        <v>100</v>
      </c>
      <c r="AP21" s="9" t="s">
        <v>228</v>
      </c>
      <c r="AQ21" s="9"/>
      <c r="AR21" s="9" t="s">
        <v>228</v>
      </c>
      <c r="AS21" s="9"/>
      <c r="AT21" s="9"/>
      <c r="AU21" s="4">
        <v>45214</v>
      </c>
      <c r="AV21" s="9" t="s">
        <v>228</v>
      </c>
      <c r="AW21" s="9" t="s">
        <v>228</v>
      </c>
      <c r="AX21" s="9" t="s">
        <v>211</v>
      </c>
    </row>
    <row r="22" spans="1:50" x14ac:dyDescent="0.25">
      <c r="A22" s="9">
        <v>21</v>
      </c>
      <c r="B22" s="3" t="s">
        <v>331</v>
      </c>
      <c r="C22" s="9" t="s">
        <v>59</v>
      </c>
      <c r="D22" s="8">
        <v>2023</v>
      </c>
      <c r="E22" s="4">
        <v>45012</v>
      </c>
      <c r="F22" s="8">
        <v>20233300070392</v>
      </c>
      <c r="G22" s="4" t="s">
        <v>201</v>
      </c>
      <c r="H22" s="8" t="s">
        <v>332</v>
      </c>
      <c r="I22" s="8" t="s">
        <v>333</v>
      </c>
      <c r="J22" s="8" t="s">
        <v>47</v>
      </c>
      <c r="K22" s="8">
        <v>2</v>
      </c>
      <c r="L22" s="8">
        <v>1</v>
      </c>
      <c r="M22" s="3" t="s">
        <v>208</v>
      </c>
      <c r="N22" s="8">
        <v>10</v>
      </c>
      <c r="O22" s="9" t="s">
        <v>11</v>
      </c>
      <c r="P22" s="9" t="s">
        <v>205</v>
      </c>
      <c r="Q22" s="9" t="s">
        <v>18</v>
      </c>
      <c r="R22" s="9" t="s">
        <v>13</v>
      </c>
      <c r="S22" s="9" t="s">
        <v>334</v>
      </c>
      <c r="T22" s="9" t="s">
        <v>207</v>
      </c>
      <c r="U22" s="9" t="s">
        <v>47</v>
      </c>
      <c r="V22" s="9"/>
      <c r="W22" s="3" t="s">
        <v>208</v>
      </c>
      <c r="X22" s="3" t="s">
        <v>49</v>
      </c>
      <c r="Y22" s="8">
        <v>804345</v>
      </c>
      <c r="Z22" s="8">
        <v>723370</v>
      </c>
      <c r="AA22" s="9">
        <v>9.9700000000000006</v>
      </c>
      <c r="AB22" s="9">
        <v>0.1</v>
      </c>
      <c r="AC22" s="9" t="s">
        <v>209</v>
      </c>
      <c r="AD22" s="9" t="s">
        <v>209</v>
      </c>
      <c r="AE22" s="9" t="s">
        <v>209</v>
      </c>
      <c r="AF22" s="9" t="s">
        <v>209</v>
      </c>
      <c r="AG22" s="9" t="s">
        <v>228</v>
      </c>
      <c r="AH22" s="3" t="s">
        <v>211</v>
      </c>
      <c r="AI22" s="9" t="s">
        <v>211</v>
      </c>
      <c r="AJ22" s="9">
        <v>9.9700000000000006</v>
      </c>
      <c r="AK22" s="9">
        <v>0</v>
      </c>
      <c r="AL22" s="9" t="s">
        <v>212</v>
      </c>
      <c r="AM22" s="8" t="s">
        <v>335</v>
      </c>
      <c r="AN22" s="9" t="s">
        <v>222</v>
      </c>
      <c r="AO22" s="9">
        <v>40</v>
      </c>
      <c r="AP22" s="9" t="s">
        <v>228</v>
      </c>
      <c r="AQ22" s="9"/>
      <c r="AR22" s="9" t="s">
        <v>228</v>
      </c>
      <c r="AS22" s="9"/>
      <c r="AT22" s="9"/>
      <c r="AU22" s="4">
        <v>45217</v>
      </c>
      <c r="AV22" s="9" t="s">
        <v>228</v>
      </c>
      <c r="AW22" s="9" t="s">
        <v>228</v>
      </c>
      <c r="AX22" s="9" t="s">
        <v>211</v>
      </c>
    </row>
    <row r="23" spans="1:50" x14ac:dyDescent="0.25">
      <c r="A23" s="9">
        <v>23</v>
      </c>
      <c r="B23" s="3" t="s">
        <v>336</v>
      </c>
      <c r="C23" s="9" t="s">
        <v>60</v>
      </c>
      <c r="D23" s="8">
        <v>2023</v>
      </c>
      <c r="E23" s="4">
        <v>45013</v>
      </c>
      <c r="F23" s="8">
        <v>20233300070862</v>
      </c>
      <c r="G23" s="4" t="s">
        <v>201</v>
      </c>
      <c r="H23" s="8" t="s">
        <v>337</v>
      </c>
      <c r="I23" s="8" t="s">
        <v>338</v>
      </c>
      <c r="J23" s="8" t="s">
        <v>22</v>
      </c>
      <c r="K23" s="8">
        <v>1</v>
      </c>
      <c r="L23" s="8">
        <v>1</v>
      </c>
      <c r="M23" s="3" t="s">
        <v>339</v>
      </c>
      <c r="N23" s="8">
        <v>10</v>
      </c>
      <c r="O23" s="9" t="s">
        <v>11</v>
      </c>
      <c r="P23" s="9" t="s">
        <v>205</v>
      </c>
      <c r="Q23" s="9" t="s">
        <v>14</v>
      </c>
      <c r="R23" s="9" t="s">
        <v>13</v>
      </c>
      <c r="S23" s="9">
        <v>0</v>
      </c>
      <c r="T23" s="9" t="s">
        <v>207</v>
      </c>
      <c r="U23" s="9" t="s">
        <v>22</v>
      </c>
      <c r="V23" s="9"/>
      <c r="W23" s="3" t="s">
        <v>339</v>
      </c>
      <c r="X23" s="3" t="s">
        <v>340</v>
      </c>
      <c r="Y23" s="8">
        <v>828141</v>
      </c>
      <c r="Z23" s="8">
        <v>733810</v>
      </c>
      <c r="AA23" s="9" t="s">
        <v>341</v>
      </c>
      <c r="AB23" s="9">
        <v>0.1</v>
      </c>
      <c r="AC23" s="9" t="s">
        <v>209</v>
      </c>
      <c r="AD23" s="9" t="s">
        <v>209</v>
      </c>
      <c r="AE23" s="9" t="s">
        <v>209</v>
      </c>
      <c r="AF23" s="9" t="s">
        <v>209</v>
      </c>
      <c r="AG23" s="9" t="s">
        <v>228</v>
      </c>
      <c r="AH23" s="3" t="s">
        <v>211</v>
      </c>
      <c r="AI23" s="9" t="s">
        <v>211</v>
      </c>
      <c r="AJ23" s="9" t="s">
        <v>341</v>
      </c>
      <c r="AK23" s="9">
        <v>0</v>
      </c>
      <c r="AL23" s="9" t="s">
        <v>212</v>
      </c>
      <c r="AM23" s="8" t="s">
        <v>342</v>
      </c>
      <c r="AN23" s="9" t="s">
        <v>251</v>
      </c>
      <c r="AO23" s="9">
        <v>0</v>
      </c>
      <c r="AP23" s="9" t="s">
        <v>228</v>
      </c>
      <c r="AQ23" s="9"/>
      <c r="AR23" s="9" t="s">
        <v>228</v>
      </c>
      <c r="AS23" s="9"/>
      <c r="AT23" s="9"/>
      <c r="AU23" s="4">
        <v>45169</v>
      </c>
      <c r="AV23" s="9" t="s">
        <v>319</v>
      </c>
      <c r="AW23" s="9" t="s">
        <v>228</v>
      </c>
      <c r="AX23" s="9" t="s">
        <v>211</v>
      </c>
    </row>
    <row r="24" spans="1:50" x14ac:dyDescent="0.25">
      <c r="A24" s="9">
        <v>24</v>
      </c>
      <c r="B24" s="3" t="s">
        <v>343</v>
      </c>
      <c r="C24" s="9" t="s">
        <v>62</v>
      </c>
      <c r="D24" s="8">
        <v>2023</v>
      </c>
      <c r="E24" s="4">
        <v>45014</v>
      </c>
      <c r="F24" s="8">
        <v>20233300072042</v>
      </c>
      <c r="G24" s="4" t="s">
        <v>201</v>
      </c>
      <c r="H24" s="8" t="s">
        <v>344</v>
      </c>
      <c r="I24" s="8" t="s">
        <v>345</v>
      </c>
      <c r="J24" s="8" t="s">
        <v>277</v>
      </c>
      <c r="K24" s="8">
        <v>2</v>
      </c>
      <c r="L24" s="8">
        <v>1</v>
      </c>
      <c r="M24" s="3" t="s">
        <v>278</v>
      </c>
      <c r="N24" s="8">
        <v>10</v>
      </c>
      <c r="O24" s="9" t="s">
        <v>11</v>
      </c>
      <c r="P24" s="9" t="s">
        <v>205</v>
      </c>
      <c r="Q24" s="9" t="s">
        <v>18</v>
      </c>
      <c r="R24" s="9" t="s">
        <v>13</v>
      </c>
      <c r="S24" s="9" t="s">
        <v>346</v>
      </c>
      <c r="T24" s="9" t="s">
        <v>207</v>
      </c>
      <c r="U24" s="9" t="s">
        <v>277</v>
      </c>
      <c r="V24" s="9"/>
      <c r="W24" s="3" t="s">
        <v>278</v>
      </c>
      <c r="X24" s="3" t="s">
        <v>28</v>
      </c>
      <c r="Y24" s="8">
        <v>805628</v>
      </c>
      <c r="Z24" s="8">
        <v>691440</v>
      </c>
      <c r="AA24" s="9">
        <v>9.9499999999999993</v>
      </c>
      <c r="AB24" s="9">
        <v>0.01</v>
      </c>
      <c r="AC24" s="9" t="s">
        <v>209</v>
      </c>
      <c r="AD24" s="9" t="s">
        <v>209</v>
      </c>
      <c r="AE24" s="9" t="s">
        <v>209</v>
      </c>
      <c r="AF24" s="9" t="s">
        <v>209</v>
      </c>
      <c r="AG24" s="9" t="s">
        <v>228</v>
      </c>
      <c r="AH24" s="3" t="s">
        <v>211</v>
      </c>
      <c r="AI24" s="9" t="s">
        <v>211</v>
      </c>
      <c r="AJ24" s="9">
        <v>9.9499999999999993</v>
      </c>
      <c r="AK24" s="9">
        <v>1.2</v>
      </c>
      <c r="AL24" s="9" t="s">
        <v>212</v>
      </c>
      <c r="AM24" s="8" t="s">
        <v>347</v>
      </c>
      <c r="AN24" s="9" t="s">
        <v>222</v>
      </c>
      <c r="AO24" s="9">
        <v>20</v>
      </c>
      <c r="AP24" s="9" t="s">
        <v>228</v>
      </c>
      <c r="AQ24" s="9"/>
      <c r="AR24" s="9" t="s">
        <v>210</v>
      </c>
      <c r="AS24" s="9"/>
      <c r="AT24" s="9"/>
      <c r="AU24" s="4">
        <v>45188</v>
      </c>
      <c r="AV24" s="9" t="s">
        <v>210</v>
      </c>
      <c r="AW24" s="9" t="s">
        <v>228</v>
      </c>
      <c r="AX24" s="9" t="s">
        <v>348</v>
      </c>
    </row>
    <row r="25" spans="1:50" x14ac:dyDescent="0.25">
      <c r="A25" s="9">
        <v>25</v>
      </c>
      <c r="B25" s="3" t="s">
        <v>349</v>
      </c>
      <c r="C25" s="9" t="s">
        <v>63</v>
      </c>
      <c r="D25" s="8">
        <v>2023</v>
      </c>
      <c r="E25" s="4">
        <v>45015</v>
      </c>
      <c r="F25" s="8">
        <v>20233300073332</v>
      </c>
      <c r="G25" s="4" t="s">
        <v>201</v>
      </c>
      <c r="H25" s="8" t="s">
        <v>350</v>
      </c>
      <c r="I25" s="8" t="s">
        <v>351</v>
      </c>
      <c r="J25" s="8" t="s">
        <v>22</v>
      </c>
      <c r="K25" s="8">
        <v>2</v>
      </c>
      <c r="L25" s="8">
        <v>1</v>
      </c>
      <c r="M25" s="3" t="s">
        <v>208</v>
      </c>
      <c r="N25" s="8">
        <v>10</v>
      </c>
      <c r="O25" s="9" t="s">
        <v>21</v>
      </c>
      <c r="P25" s="9" t="s">
        <v>205</v>
      </c>
      <c r="Q25" s="9" t="s">
        <v>18</v>
      </c>
      <c r="R25" s="9" t="s">
        <v>13</v>
      </c>
      <c r="S25" s="9" t="s">
        <v>352</v>
      </c>
      <c r="T25" s="9" t="s">
        <v>207</v>
      </c>
      <c r="U25" s="9" t="s">
        <v>22</v>
      </c>
      <c r="V25" s="9"/>
      <c r="W25" s="3" t="s">
        <v>208</v>
      </c>
      <c r="X25" s="3" t="s">
        <v>49</v>
      </c>
      <c r="Y25" s="8">
        <v>828830</v>
      </c>
      <c r="Z25" s="8">
        <v>738128</v>
      </c>
      <c r="AA25" s="9">
        <f>2.37+6.76</f>
        <v>9.129999999999999</v>
      </c>
      <c r="AB25" s="9">
        <v>0.01</v>
      </c>
      <c r="AC25" s="9" t="s">
        <v>209</v>
      </c>
      <c r="AD25" s="9" t="s">
        <v>209</v>
      </c>
      <c r="AE25" s="9" t="s">
        <v>209</v>
      </c>
      <c r="AF25" s="9" t="s">
        <v>209</v>
      </c>
      <c r="AG25" s="9" t="s">
        <v>228</v>
      </c>
      <c r="AH25" s="3" t="s">
        <v>211</v>
      </c>
      <c r="AI25" s="9" t="s">
        <v>211</v>
      </c>
      <c r="AJ25" s="9">
        <f>2.37+6.76</f>
        <v>9.129999999999999</v>
      </c>
      <c r="AK25" s="9">
        <v>0</v>
      </c>
      <c r="AL25" s="9" t="s">
        <v>212</v>
      </c>
      <c r="AM25" s="8" t="s">
        <v>353</v>
      </c>
      <c r="AN25" s="9" t="s">
        <v>222</v>
      </c>
      <c r="AO25" s="9">
        <v>30</v>
      </c>
      <c r="AP25" s="9" t="s">
        <v>228</v>
      </c>
      <c r="AQ25" s="9"/>
      <c r="AR25" s="9" t="s">
        <v>319</v>
      </c>
      <c r="AS25" s="9"/>
      <c r="AT25" s="9"/>
      <c r="AU25" s="4">
        <v>45190</v>
      </c>
      <c r="AV25" s="9" t="s">
        <v>319</v>
      </c>
      <c r="AW25" s="9" t="s">
        <v>210</v>
      </c>
      <c r="AX25" s="9" t="s">
        <v>348</v>
      </c>
    </row>
    <row r="26" spans="1:50" x14ac:dyDescent="0.25">
      <c r="A26" s="9">
        <v>27</v>
      </c>
      <c r="B26" s="3" t="s">
        <v>355</v>
      </c>
      <c r="C26" s="9" t="s">
        <v>65</v>
      </c>
      <c r="D26" s="8">
        <v>2023</v>
      </c>
      <c r="E26" s="4">
        <v>45040</v>
      </c>
      <c r="F26" s="8" t="s">
        <v>356</v>
      </c>
      <c r="G26" s="4" t="s">
        <v>201</v>
      </c>
      <c r="H26" s="8" t="s">
        <v>357</v>
      </c>
      <c r="I26" s="8" t="s">
        <v>358</v>
      </c>
      <c r="J26" s="8" t="s">
        <v>12</v>
      </c>
      <c r="K26" s="8">
        <v>1</v>
      </c>
      <c r="L26" s="8">
        <v>2</v>
      </c>
      <c r="M26" s="3" t="s">
        <v>359</v>
      </c>
      <c r="N26" s="8">
        <v>10</v>
      </c>
      <c r="O26" s="9" t="s">
        <v>21</v>
      </c>
      <c r="P26" s="9" t="s">
        <v>205</v>
      </c>
      <c r="Q26" s="9" t="s">
        <v>14</v>
      </c>
      <c r="R26" s="9" t="s">
        <v>13</v>
      </c>
      <c r="S26" s="9" t="s">
        <v>360</v>
      </c>
      <c r="T26" s="9" t="s">
        <v>354</v>
      </c>
      <c r="U26" s="9" t="s">
        <v>25</v>
      </c>
      <c r="V26" s="9"/>
      <c r="W26" s="3" t="s">
        <v>359</v>
      </c>
      <c r="X26" s="3" t="s">
        <v>361</v>
      </c>
      <c r="Y26" s="8">
        <v>835447</v>
      </c>
      <c r="Z26" s="8">
        <v>735093</v>
      </c>
      <c r="AA26" s="9">
        <v>2.37</v>
      </c>
      <c r="AB26" s="9">
        <v>0.01</v>
      </c>
      <c r="AC26" s="9" t="s">
        <v>209</v>
      </c>
      <c r="AD26" s="9" t="s">
        <v>209</v>
      </c>
      <c r="AE26" s="9" t="s">
        <v>209</v>
      </c>
      <c r="AF26" s="9" t="s">
        <v>209</v>
      </c>
      <c r="AG26" s="9" t="s">
        <v>228</v>
      </c>
      <c r="AH26" s="3" t="s">
        <v>211</v>
      </c>
      <c r="AI26" s="9" t="s">
        <v>211</v>
      </c>
      <c r="AJ26" s="9">
        <v>2.37</v>
      </c>
      <c r="AK26" s="9">
        <v>6.76</v>
      </c>
      <c r="AL26" s="9" t="s">
        <v>212</v>
      </c>
      <c r="AM26" s="8" t="s">
        <v>362</v>
      </c>
      <c r="AN26" s="9" t="s">
        <v>222</v>
      </c>
      <c r="AO26" s="9">
        <v>30</v>
      </c>
      <c r="AP26" s="9" t="s">
        <v>228</v>
      </c>
      <c r="AQ26" s="9"/>
      <c r="AR26" s="9" t="s">
        <v>210</v>
      </c>
      <c r="AS26" s="9"/>
      <c r="AT26" s="9"/>
      <c r="AU26" s="4">
        <v>45190</v>
      </c>
      <c r="AV26" s="9" t="s">
        <v>210</v>
      </c>
      <c r="AW26" s="9" t="s">
        <v>228</v>
      </c>
      <c r="AX26" s="9" t="s">
        <v>301</v>
      </c>
    </row>
    <row r="27" spans="1:50" x14ac:dyDescent="0.25">
      <c r="A27" s="9">
        <v>28</v>
      </c>
      <c r="B27" s="3" t="s">
        <v>363</v>
      </c>
      <c r="C27" s="9" t="s">
        <v>67</v>
      </c>
      <c r="D27" s="8">
        <v>2023</v>
      </c>
      <c r="E27" s="4">
        <v>45040</v>
      </c>
      <c r="F27" s="8" t="s">
        <v>364</v>
      </c>
      <c r="G27" s="4" t="s">
        <v>201</v>
      </c>
      <c r="H27" s="8" t="s">
        <v>365</v>
      </c>
      <c r="I27" s="8" t="s">
        <v>366</v>
      </c>
      <c r="J27" s="8" t="s">
        <v>12</v>
      </c>
      <c r="K27" s="8">
        <v>2</v>
      </c>
      <c r="L27" s="8">
        <v>2</v>
      </c>
      <c r="M27" s="3" t="s">
        <v>367</v>
      </c>
      <c r="N27" s="8">
        <v>10</v>
      </c>
      <c r="O27" s="9" t="s">
        <v>11</v>
      </c>
      <c r="P27" s="9" t="s">
        <v>205</v>
      </c>
      <c r="Q27" s="9" t="s">
        <v>18</v>
      </c>
      <c r="R27" s="9" t="s">
        <v>13</v>
      </c>
      <c r="S27" s="9" t="s">
        <v>368</v>
      </c>
      <c r="T27" s="9" t="s">
        <v>354</v>
      </c>
      <c r="U27" s="9" t="s">
        <v>12</v>
      </c>
      <c r="V27" s="9"/>
      <c r="W27" s="3" t="s">
        <v>367</v>
      </c>
      <c r="X27" s="3" t="s">
        <v>369</v>
      </c>
      <c r="Y27" s="8">
        <v>811630</v>
      </c>
      <c r="Z27" s="8">
        <v>752071</v>
      </c>
      <c r="AA27" s="9">
        <v>3.5</v>
      </c>
      <c r="AB27" s="9">
        <v>0.01</v>
      </c>
      <c r="AC27" s="9" t="s">
        <v>209</v>
      </c>
      <c r="AD27" s="9" t="s">
        <v>209</v>
      </c>
      <c r="AE27" s="9" t="s">
        <v>209</v>
      </c>
      <c r="AF27" s="9" t="s">
        <v>209</v>
      </c>
      <c r="AG27" s="9" t="s">
        <v>228</v>
      </c>
      <c r="AH27" s="3" t="s">
        <v>211</v>
      </c>
      <c r="AI27" s="9" t="s">
        <v>211</v>
      </c>
      <c r="AJ27" s="9">
        <f>3.5+2.6</f>
        <v>6.1</v>
      </c>
      <c r="AK27" s="9">
        <v>0</v>
      </c>
      <c r="AL27" s="9" t="s">
        <v>212</v>
      </c>
      <c r="AM27" s="8" t="s">
        <v>370</v>
      </c>
      <c r="AN27" s="9" t="s">
        <v>213</v>
      </c>
      <c r="AO27" s="9">
        <v>40</v>
      </c>
      <c r="AP27" s="9" t="s">
        <v>228</v>
      </c>
      <c r="AQ27" s="9"/>
      <c r="AR27" s="9" t="s">
        <v>210</v>
      </c>
      <c r="AS27" s="9"/>
      <c r="AT27" s="9"/>
      <c r="AU27" s="4">
        <v>45200</v>
      </c>
      <c r="AV27" s="9" t="s">
        <v>210</v>
      </c>
      <c r="AW27" s="9" t="s">
        <v>228</v>
      </c>
      <c r="AX27" s="9" t="s">
        <v>249</v>
      </c>
    </row>
    <row r="28" spans="1:50" x14ac:dyDescent="0.25">
      <c r="A28" s="9">
        <v>29</v>
      </c>
      <c r="B28" s="3" t="s">
        <v>371</v>
      </c>
      <c r="C28" s="9" t="s">
        <v>69</v>
      </c>
      <c r="D28" s="8">
        <v>2023</v>
      </c>
      <c r="E28" s="4">
        <v>45040</v>
      </c>
      <c r="F28" s="8" t="s">
        <v>372</v>
      </c>
      <c r="G28" s="4" t="s">
        <v>201</v>
      </c>
      <c r="H28" s="8" t="s">
        <v>373</v>
      </c>
      <c r="I28" s="8" t="s">
        <v>374</v>
      </c>
      <c r="J28" s="8" t="s">
        <v>17</v>
      </c>
      <c r="K28" s="8">
        <v>1</v>
      </c>
      <c r="L28" s="8">
        <v>1</v>
      </c>
      <c r="M28" s="3" t="s">
        <v>375</v>
      </c>
      <c r="N28" s="8">
        <v>10</v>
      </c>
      <c r="O28" s="9" t="s">
        <v>11</v>
      </c>
      <c r="P28" s="9" t="s">
        <v>205</v>
      </c>
      <c r="Q28" s="9" t="s">
        <v>14</v>
      </c>
      <c r="R28" s="9" t="s">
        <v>13</v>
      </c>
      <c r="S28" s="9">
        <v>0</v>
      </c>
      <c r="T28" s="9" t="s">
        <v>354</v>
      </c>
      <c r="U28" s="9" t="s">
        <v>25</v>
      </c>
      <c r="V28" s="9"/>
      <c r="W28" s="3" t="s">
        <v>375</v>
      </c>
      <c r="X28" s="3" t="s">
        <v>70</v>
      </c>
      <c r="Y28" s="8">
        <v>836191</v>
      </c>
      <c r="Z28" s="8">
        <v>755887</v>
      </c>
      <c r="AA28" s="9">
        <v>0.98</v>
      </c>
      <c r="AB28" s="9">
        <v>0.01</v>
      </c>
      <c r="AC28" s="9" t="s">
        <v>209</v>
      </c>
      <c r="AD28" s="9" t="s">
        <v>209</v>
      </c>
      <c r="AE28" s="9" t="s">
        <v>209</v>
      </c>
      <c r="AF28" s="9" t="s">
        <v>209</v>
      </c>
      <c r="AG28" s="9" t="s">
        <v>228</v>
      </c>
      <c r="AH28" s="3" t="s">
        <v>211</v>
      </c>
      <c r="AI28" s="9" t="s">
        <v>211</v>
      </c>
      <c r="AJ28" s="9">
        <v>0.98</v>
      </c>
      <c r="AK28" s="9">
        <v>0</v>
      </c>
      <c r="AL28" s="9" t="s">
        <v>212</v>
      </c>
      <c r="AM28" s="8" t="s">
        <v>376</v>
      </c>
      <c r="AN28" s="9" t="s">
        <v>213</v>
      </c>
      <c r="AO28" s="9">
        <v>20</v>
      </c>
      <c r="AP28" s="9" t="s">
        <v>228</v>
      </c>
      <c r="AQ28" s="9"/>
      <c r="AR28" s="9" t="s">
        <v>210</v>
      </c>
      <c r="AS28" s="9"/>
      <c r="AT28" s="9"/>
      <c r="AU28" s="4">
        <v>45200</v>
      </c>
      <c r="AV28" s="9" t="s">
        <v>210</v>
      </c>
      <c r="AW28" s="9" t="s">
        <v>228</v>
      </c>
      <c r="AX28" s="9" t="s">
        <v>249</v>
      </c>
    </row>
    <row r="29" spans="1:50" x14ac:dyDescent="0.25">
      <c r="A29" s="9">
        <v>30</v>
      </c>
      <c r="B29" s="3" t="s">
        <v>377</v>
      </c>
      <c r="C29" s="9" t="s">
        <v>72</v>
      </c>
      <c r="D29" s="8">
        <v>2023</v>
      </c>
      <c r="E29" s="4">
        <v>45036</v>
      </c>
      <c r="F29" s="8" t="s">
        <v>378</v>
      </c>
      <c r="G29" s="4" t="s">
        <v>201</v>
      </c>
      <c r="H29" s="8" t="s">
        <v>379</v>
      </c>
      <c r="I29" s="8" t="s">
        <v>380</v>
      </c>
      <c r="J29" s="8" t="s">
        <v>22</v>
      </c>
      <c r="K29" s="8">
        <v>2</v>
      </c>
      <c r="L29" s="8">
        <v>1</v>
      </c>
      <c r="M29" s="3" t="s">
        <v>381</v>
      </c>
      <c r="N29" s="8">
        <v>10</v>
      </c>
      <c r="O29" s="9" t="s">
        <v>11</v>
      </c>
      <c r="P29" s="9" t="s">
        <v>205</v>
      </c>
      <c r="Q29" s="9" t="s">
        <v>14</v>
      </c>
      <c r="R29" s="9" t="s">
        <v>13</v>
      </c>
      <c r="S29" s="9">
        <v>0</v>
      </c>
      <c r="T29" s="9" t="s">
        <v>354</v>
      </c>
      <c r="U29" s="9" t="s">
        <v>71</v>
      </c>
      <c r="V29" s="9"/>
      <c r="W29" s="3" t="s">
        <v>381</v>
      </c>
      <c r="X29" s="3" t="s">
        <v>382</v>
      </c>
      <c r="Y29" s="8">
        <v>826998</v>
      </c>
      <c r="Z29" s="8">
        <v>734983</v>
      </c>
      <c r="AA29" s="9">
        <v>0.153</v>
      </c>
      <c r="AB29" s="9">
        <v>0.01</v>
      </c>
      <c r="AC29" s="9" t="s">
        <v>209</v>
      </c>
      <c r="AD29" s="9" t="s">
        <v>209</v>
      </c>
      <c r="AE29" s="9" t="s">
        <v>209</v>
      </c>
      <c r="AF29" s="9" t="s">
        <v>209</v>
      </c>
      <c r="AG29" s="9" t="s">
        <v>228</v>
      </c>
      <c r="AH29" s="3" t="s">
        <v>211</v>
      </c>
      <c r="AI29" s="9" t="s">
        <v>211</v>
      </c>
      <c r="AJ29" s="9">
        <v>0.153</v>
      </c>
      <c r="AK29" s="9">
        <v>0</v>
      </c>
      <c r="AL29" s="9" t="s">
        <v>212</v>
      </c>
      <c r="AM29" s="8" t="s">
        <v>383</v>
      </c>
      <c r="AN29" s="9" t="s">
        <v>213</v>
      </c>
      <c r="AO29" s="9">
        <v>60</v>
      </c>
      <c r="AP29" s="9" t="s">
        <v>228</v>
      </c>
      <c r="AQ29" s="9"/>
      <c r="AR29" s="9" t="s">
        <v>228</v>
      </c>
      <c r="AS29" s="9"/>
      <c r="AT29" s="9"/>
      <c r="AU29" s="4">
        <v>45197</v>
      </c>
      <c r="AV29" s="9" t="s">
        <v>210</v>
      </c>
      <c r="AW29" s="9" t="s">
        <v>228</v>
      </c>
      <c r="AX29" s="9" t="s">
        <v>249</v>
      </c>
    </row>
    <row r="30" spans="1:50" x14ac:dyDescent="0.25">
      <c r="A30" s="10">
        <v>31</v>
      </c>
      <c r="B30" s="5" t="s">
        <v>384</v>
      </c>
      <c r="C30" s="10" t="s">
        <v>73</v>
      </c>
      <c r="D30" s="7">
        <v>2023</v>
      </c>
      <c r="E30" s="6">
        <v>45037</v>
      </c>
      <c r="F30" s="7" t="s">
        <v>385</v>
      </c>
      <c r="G30" s="6" t="s">
        <v>201</v>
      </c>
      <c r="H30" s="7" t="s">
        <v>386</v>
      </c>
      <c r="I30" s="7" t="s">
        <v>387</v>
      </c>
      <c r="J30" s="7" t="s">
        <v>388</v>
      </c>
      <c r="K30" s="10">
        <v>2</v>
      </c>
      <c r="L30" s="10">
        <v>1</v>
      </c>
      <c r="M30" s="10" t="s">
        <v>389</v>
      </c>
      <c r="N30" s="7">
        <v>10</v>
      </c>
      <c r="O30" s="10" t="s">
        <v>11</v>
      </c>
      <c r="P30" s="10" t="s">
        <v>205</v>
      </c>
      <c r="Q30" s="9" t="s">
        <v>18</v>
      </c>
      <c r="R30" s="9" t="s">
        <v>13</v>
      </c>
      <c r="S30" s="10" t="s">
        <v>390</v>
      </c>
      <c r="T30" s="10" t="s">
        <v>207</v>
      </c>
      <c r="U30" s="10" t="s">
        <v>25</v>
      </c>
      <c r="V30" s="10"/>
      <c r="W30" s="2" t="s">
        <v>389</v>
      </c>
      <c r="X30" s="2" t="s">
        <v>74</v>
      </c>
      <c r="Y30" s="8">
        <v>804424</v>
      </c>
      <c r="Z30" s="8">
        <v>737411</v>
      </c>
      <c r="AA30" s="9">
        <f>6.79+3.04+13.24</f>
        <v>23.07</v>
      </c>
      <c r="AB30" s="9">
        <v>0.01</v>
      </c>
      <c r="AC30" s="9" t="s">
        <v>209</v>
      </c>
      <c r="AD30" s="9" t="s">
        <v>209</v>
      </c>
      <c r="AE30" s="9" t="s">
        <v>209</v>
      </c>
      <c r="AF30" s="9" t="s">
        <v>209</v>
      </c>
      <c r="AG30" s="9" t="s">
        <v>228</v>
      </c>
      <c r="AH30" s="3" t="s">
        <v>211</v>
      </c>
      <c r="AI30" s="9" t="s">
        <v>211</v>
      </c>
      <c r="AJ30" s="9">
        <v>2.14</v>
      </c>
      <c r="AK30" s="9">
        <v>0</v>
      </c>
      <c r="AL30" s="9"/>
      <c r="AM30" s="8">
        <v>0</v>
      </c>
      <c r="AN30" s="9" t="s">
        <v>222</v>
      </c>
      <c r="AO30" s="9">
        <v>40</v>
      </c>
      <c r="AP30" s="9" t="s">
        <v>391</v>
      </c>
      <c r="AQ30" s="9"/>
      <c r="AR30" s="9" t="s">
        <v>210</v>
      </c>
      <c r="AS30" s="4">
        <v>45126</v>
      </c>
      <c r="AT30" s="9"/>
      <c r="AU30" s="4"/>
      <c r="AV30" s="9"/>
      <c r="AW30" s="9"/>
      <c r="AX30" s="9" t="s">
        <v>215</v>
      </c>
    </row>
    <row r="31" spans="1:50" x14ac:dyDescent="0.25">
      <c r="A31" s="9">
        <v>33</v>
      </c>
      <c r="B31" s="3" t="s">
        <v>392</v>
      </c>
      <c r="C31" s="9" t="s">
        <v>75</v>
      </c>
      <c r="D31" s="8">
        <v>2023</v>
      </c>
      <c r="E31" s="4">
        <v>45041</v>
      </c>
      <c r="F31" s="8" t="s">
        <v>393</v>
      </c>
      <c r="G31" s="4" t="s">
        <v>201</v>
      </c>
      <c r="H31" s="8" t="s">
        <v>394</v>
      </c>
      <c r="I31" s="8" t="s">
        <v>395</v>
      </c>
      <c r="J31" s="8" t="s">
        <v>22</v>
      </c>
      <c r="K31" s="8">
        <v>5</v>
      </c>
      <c r="L31" s="8">
        <v>1</v>
      </c>
      <c r="M31" s="3" t="s">
        <v>208</v>
      </c>
      <c r="N31" s="8">
        <v>10</v>
      </c>
      <c r="O31" s="9" t="s">
        <v>21</v>
      </c>
      <c r="P31" s="9" t="s">
        <v>205</v>
      </c>
      <c r="Q31" s="9" t="s">
        <v>396</v>
      </c>
      <c r="R31" s="9" t="s">
        <v>13</v>
      </c>
      <c r="S31" s="9" t="s">
        <v>397</v>
      </c>
      <c r="T31" s="9" t="s">
        <v>354</v>
      </c>
      <c r="U31" s="9" t="s">
        <v>71</v>
      </c>
      <c r="V31" s="9"/>
      <c r="W31" s="3" t="s">
        <v>208</v>
      </c>
      <c r="X31" s="3" t="s">
        <v>76</v>
      </c>
      <c r="Y31" s="8">
        <v>828279</v>
      </c>
      <c r="Z31" s="8">
        <v>739777</v>
      </c>
      <c r="AA31" s="9">
        <v>9.4</v>
      </c>
      <c r="AB31" s="9">
        <v>0.01</v>
      </c>
      <c r="AC31" s="9" t="s">
        <v>209</v>
      </c>
      <c r="AD31" s="9" t="s">
        <v>209</v>
      </c>
      <c r="AE31" s="9" t="s">
        <v>209</v>
      </c>
      <c r="AF31" s="9" t="s">
        <v>209</v>
      </c>
      <c r="AG31" s="9" t="s">
        <v>228</v>
      </c>
      <c r="AH31" s="3" t="s">
        <v>211</v>
      </c>
      <c r="AI31" s="9" t="s">
        <v>211</v>
      </c>
      <c r="AJ31" s="9">
        <v>9.4</v>
      </c>
      <c r="AK31" s="9">
        <v>27.78</v>
      </c>
      <c r="AL31" s="9" t="s">
        <v>212</v>
      </c>
      <c r="AM31" s="8" t="s">
        <v>398</v>
      </c>
      <c r="AN31" s="9" t="s">
        <v>222</v>
      </c>
      <c r="AO31" s="9">
        <v>30</v>
      </c>
      <c r="AP31" s="9" t="s">
        <v>228</v>
      </c>
      <c r="AQ31" s="9"/>
      <c r="AR31" s="9" t="s">
        <v>210</v>
      </c>
      <c r="AS31" s="9"/>
      <c r="AT31" s="9"/>
      <c r="AU31" s="4">
        <v>45200</v>
      </c>
      <c r="AV31" s="9" t="s">
        <v>210</v>
      </c>
      <c r="AW31" s="9" t="s">
        <v>210</v>
      </c>
      <c r="AX31" s="9" t="s">
        <v>399</v>
      </c>
    </row>
    <row r="32" spans="1:50" x14ac:dyDescent="0.25">
      <c r="A32" s="9">
        <v>34</v>
      </c>
      <c r="B32" s="3" t="s">
        <v>400</v>
      </c>
      <c r="C32" s="9" t="s">
        <v>77</v>
      </c>
      <c r="D32" s="8">
        <v>2023</v>
      </c>
      <c r="E32" s="4">
        <v>45041</v>
      </c>
      <c r="F32" s="8" t="s">
        <v>401</v>
      </c>
      <c r="G32" s="4" t="s">
        <v>201</v>
      </c>
      <c r="H32" s="8" t="s">
        <v>402</v>
      </c>
      <c r="I32" s="8" t="s">
        <v>403</v>
      </c>
      <c r="J32" s="8" t="s">
        <v>22</v>
      </c>
      <c r="K32" s="8">
        <v>1</v>
      </c>
      <c r="L32" s="8">
        <v>50</v>
      </c>
      <c r="M32" s="3" t="s">
        <v>404</v>
      </c>
      <c r="N32" s="8">
        <v>5</v>
      </c>
      <c r="O32" s="9" t="s">
        <v>33</v>
      </c>
      <c r="P32" s="9" t="s">
        <v>205</v>
      </c>
      <c r="Q32" s="9" t="s">
        <v>18</v>
      </c>
      <c r="R32" s="9" t="s">
        <v>13</v>
      </c>
      <c r="S32" s="9" t="s">
        <v>292</v>
      </c>
      <c r="T32" s="9" t="s">
        <v>354</v>
      </c>
      <c r="U32" s="9" t="s">
        <v>71</v>
      </c>
      <c r="V32" s="9"/>
      <c r="W32" s="3" t="s">
        <v>405</v>
      </c>
      <c r="X32" s="3" t="s">
        <v>264</v>
      </c>
      <c r="Y32" s="8">
        <v>831591</v>
      </c>
      <c r="Z32" s="8">
        <v>730216</v>
      </c>
      <c r="AA32" s="9">
        <v>5</v>
      </c>
      <c r="AB32" s="9">
        <v>0.125</v>
      </c>
      <c r="AC32" s="9" t="s">
        <v>209</v>
      </c>
      <c r="AD32" s="9" t="s">
        <v>209</v>
      </c>
      <c r="AE32" s="9" t="s">
        <v>209</v>
      </c>
      <c r="AF32" s="9" t="s">
        <v>209</v>
      </c>
      <c r="AG32" s="9" t="s">
        <v>228</v>
      </c>
      <c r="AH32" s="3" t="s">
        <v>211</v>
      </c>
      <c r="AI32" s="9" t="s">
        <v>211</v>
      </c>
      <c r="AJ32" s="9">
        <v>5</v>
      </c>
      <c r="AK32" s="9">
        <v>0</v>
      </c>
      <c r="AL32" s="9"/>
      <c r="AM32" s="8">
        <v>0</v>
      </c>
      <c r="AN32" s="9" t="s">
        <v>250</v>
      </c>
      <c r="AO32" s="9">
        <v>0</v>
      </c>
      <c r="AP32" s="9" t="s">
        <v>210</v>
      </c>
      <c r="AQ32" s="9"/>
      <c r="AR32" s="9" t="s">
        <v>228</v>
      </c>
      <c r="AS32" s="4">
        <v>45196</v>
      </c>
      <c r="AT32" s="9"/>
      <c r="AU32" s="4"/>
      <c r="AV32" s="9" t="s">
        <v>319</v>
      </c>
      <c r="AW32" s="9"/>
      <c r="AX32" s="9" t="s">
        <v>215</v>
      </c>
    </row>
    <row r="33" spans="1:50" x14ac:dyDescent="0.25">
      <c r="A33" s="9">
        <v>35</v>
      </c>
      <c r="B33" s="3" t="s">
        <v>406</v>
      </c>
      <c r="C33" s="9" t="s">
        <v>78</v>
      </c>
      <c r="D33" s="8">
        <v>2023</v>
      </c>
      <c r="E33" s="4">
        <v>45041</v>
      </c>
      <c r="F33" s="8" t="s">
        <v>407</v>
      </c>
      <c r="G33" s="4" t="s">
        <v>201</v>
      </c>
      <c r="H33" s="8" t="s">
        <v>408</v>
      </c>
      <c r="I33" s="8" t="s">
        <v>409</v>
      </c>
      <c r="J33" s="8" t="s">
        <v>22</v>
      </c>
      <c r="K33" s="8">
        <v>2</v>
      </c>
      <c r="L33" s="8">
        <v>1</v>
      </c>
      <c r="M33" s="3" t="s">
        <v>410</v>
      </c>
      <c r="N33" s="8">
        <v>10</v>
      </c>
      <c r="O33" s="9" t="s">
        <v>11</v>
      </c>
      <c r="P33" s="9" t="s">
        <v>205</v>
      </c>
      <c r="Q33" s="9" t="s">
        <v>14</v>
      </c>
      <c r="R33" s="9" t="s">
        <v>13</v>
      </c>
      <c r="S33" s="9">
        <v>0</v>
      </c>
      <c r="T33" s="9" t="s">
        <v>354</v>
      </c>
      <c r="U33" s="9" t="s">
        <v>71</v>
      </c>
      <c r="V33" s="9"/>
      <c r="W33" s="3" t="s">
        <v>410</v>
      </c>
      <c r="X33" s="3" t="s">
        <v>411</v>
      </c>
      <c r="Y33" s="8">
        <v>826333</v>
      </c>
      <c r="Z33" s="8">
        <v>734339</v>
      </c>
      <c r="AA33" s="9">
        <v>0.89</v>
      </c>
      <c r="AB33" s="9">
        <v>0.01</v>
      </c>
      <c r="AC33" s="9" t="s">
        <v>209</v>
      </c>
      <c r="AD33" s="9" t="s">
        <v>209</v>
      </c>
      <c r="AE33" s="9" t="s">
        <v>209</v>
      </c>
      <c r="AF33" s="9" t="s">
        <v>209</v>
      </c>
      <c r="AG33" s="9" t="s">
        <v>228</v>
      </c>
      <c r="AH33" s="3" t="s">
        <v>211</v>
      </c>
      <c r="AI33" s="9" t="s">
        <v>211</v>
      </c>
      <c r="AJ33" s="9">
        <v>0.89</v>
      </c>
      <c r="AK33" s="9">
        <v>0</v>
      </c>
      <c r="AL33" s="9" t="s">
        <v>212</v>
      </c>
      <c r="AM33" s="8" t="s">
        <v>412</v>
      </c>
      <c r="AN33" s="9" t="s">
        <v>213</v>
      </c>
      <c r="AO33" s="9">
        <v>40</v>
      </c>
      <c r="AP33" s="9" t="s">
        <v>228</v>
      </c>
      <c r="AQ33" s="9"/>
      <c r="AR33" s="9" t="s">
        <v>228</v>
      </c>
      <c r="AS33" s="9"/>
      <c r="AT33" s="9"/>
      <c r="AU33" s="4">
        <v>45190</v>
      </c>
      <c r="AV33" s="9" t="s">
        <v>228</v>
      </c>
      <c r="AW33" s="9" t="s">
        <v>228</v>
      </c>
      <c r="AX33" s="9" t="s">
        <v>211</v>
      </c>
    </row>
    <row r="34" spans="1:50" x14ac:dyDescent="0.25">
      <c r="A34" s="9">
        <v>36</v>
      </c>
      <c r="B34" s="3" t="s">
        <v>413</v>
      </c>
      <c r="C34" s="9" t="s">
        <v>414</v>
      </c>
      <c r="D34" s="8">
        <v>2023</v>
      </c>
      <c r="E34" s="4">
        <v>45054</v>
      </c>
      <c r="F34" s="8" t="s">
        <v>415</v>
      </c>
      <c r="G34" s="4" t="s">
        <v>201</v>
      </c>
      <c r="H34" s="8" t="s">
        <v>416</v>
      </c>
      <c r="I34" s="8" t="s">
        <v>417</v>
      </c>
      <c r="J34" s="8" t="s">
        <v>22</v>
      </c>
      <c r="K34" s="8">
        <v>1</v>
      </c>
      <c r="L34" s="8">
        <v>1</v>
      </c>
      <c r="M34" s="3" t="s">
        <v>278</v>
      </c>
      <c r="N34" s="8">
        <v>10</v>
      </c>
      <c r="O34" s="9" t="s">
        <v>11</v>
      </c>
      <c r="P34" s="9" t="s">
        <v>220</v>
      </c>
      <c r="Q34" s="9" t="s">
        <v>18</v>
      </c>
      <c r="R34" s="9" t="s">
        <v>13</v>
      </c>
      <c r="S34" s="9" t="s">
        <v>418</v>
      </c>
      <c r="T34" s="9" t="s">
        <v>354</v>
      </c>
      <c r="U34" s="9" t="s">
        <v>84</v>
      </c>
      <c r="V34" s="9"/>
      <c r="W34" s="3" t="s">
        <v>278</v>
      </c>
      <c r="X34" s="3" t="s">
        <v>28</v>
      </c>
      <c r="Y34" s="8">
        <v>801325</v>
      </c>
      <c r="Z34" s="8">
        <v>745673</v>
      </c>
      <c r="AA34" s="9">
        <v>0</v>
      </c>
      <c r="AB34" s="9">
        <v>0</v>
      </c>
      <c r="AC34" s="9" t="s">
        <v>209</v>
      </c>
      <c r="AD34" s="9" t="s">
        <v>209</v>
      </c>
      <c r="AE34" s="9" t="s">
        <v>209</v>
      </c>
      <c r="AF34" s="9" t="s">
        <v>209</v>
      </c>
      <c r="AG34" s="9" t="s">
        <v>228</v>
      </c>
      <c r="AH34" s="3" t="s">
        <v>249</v>
      </c>
      <c r="AI34" s="9" t="s">
        <v>249</v>
      </c>
      <c r="AJ34" s="9">
        <v>0</v>
      </c>
      <c r="AK34" s="9">
        <v>33.93</v>
      </c>
      <c r="AL34" s="9" t="s">
        <v>212</v>
      </c>
      <c r="AM34" s="8" t="s">
        <v>419</v>
      </c>
      <c r="AN34" s="9"/>
      <c r="AO34" s="9"/>
      <c r="AP34" s="9"/>
      <c r="AQ34" s="9"/>
      <c r="AR34" s="9"/>
      <c r="AS34" s="9"/>
      <c r="AT34" s="9"/>
      <c r="AU34" s="4"/>
      <c r="AV34" s="9"/>
      <c r="AW34" s="9"/>
      <c r="AX34" s="9" t="s">
        <v>249</v>
      </c>
    </row>
    <row r="35" spans="1:50" x14ac:dyDescent="0.25">
      <c r="A35" s="9">
        <v>37</v>
      </c>
      <c r="B35" s="3" t="s">
        <v>420</v>
      </c>
      <c r="C35" s="9" t="s">
        <v>80</v>
      </c>
      <c r="D35" s="8">
        <v>2023</v>
      </c>
      <c r="E35" s="4">
        <v>45054</v>
      </c>
      <c r="F35" s="8" t="s">
        <v>421</v>
      </c>
      <c r="G35" s="4" t="s">
        <v>201</v>
      </c>
      <c r="H35" s="8" t="s">
        <v>422</v>
      </c>
      <c r="I35" s="8" t="s">
        <v>423</v>
      </c>
      <c r="J35" s="8" t="s">
        <v>37</v>
      </c>
      <c r="K35" s="8">
        <v>5</v>
      </c>
      <c r="L35" s="8">
        <v>1</v>
      </c>
      <c r="M35" s="3" t="s">
        <v>278</v>
      </c>
      <c r="N35" s="8">
        <v>10</v>
      </c>
      <c r="O35" s="9" t="s">
        <v>21</v>
      </c>
      <c r="P35" s="9" t="s">
        <v>205</v>
      </c>
      <c r="Q35" s="9" t="s">
        <v>18</v>
      </c>
      <c r="R35" s="9" t="s">
        <v>13</v>
      </c>
      <c r="S35" s="9" t="s">
        <v>424</v>
      </c>
      <c r="T35" s="9" t="s">
        <v>354</v>
      </c>
      <c r="U35" s="9" t="s">
        <v>277</v>
      </c>
      <c r="V35" s="9"/>
      <c r="W35" s="3" t="s">
        <v>278</v>
      </c>
      <c r="X35" s="3" t="s">
        <v>28</v>
      </c>
      <c r="Y35" s="8">
        <v>806375</v>
      </c>
      <c r="Z35" s="8">
        <v>691386</v>
      </c>
      <c r="AA35" s="9">
        <v>9.98</v>
      </c>
      <c r="AB35" s="9">
        <v>0.01</v>
      </c>
      <c r="AC35" s="9" t="s">
        <v>209</v>
      </c>
      <c r="AD35" s="9" t="s">
        <v>209</v>
      </c>
      <c r="AE35" s="9" t="s">
        <v>209</v>
      </c>
      <c r="AF35" s="9" t="s">
        <v>209</v>
      </c>
      <c r="AG35" s="9" t="s">
        <v>228</v>
      </c>
      <c r="AH35" s="3" t="s">
        <v>211</v>
      </c>
      <c r="AI35" s="9" t="s">
        <v>211</v>
      </c>
      <c r="AJ35" s="9">
        <v>9.98</v>
      </c>
      <c r="AK35" s="9">
        <v>0</v>
      </c>
      <c r="AL35" s="9" t="s">
        <v>212</v>
      </c>
      <c r="AM35" s="8" t="s">
        <v>425</v>
      </c>
      <c r="AN35" s="9" t="s">
        <v>222</v>
      </c>
      <c r="AO35" s="9">
        <v>100</v>
      </c>
      <c r="AP35" s="9" t="s">
        <v>228</v>
      </c>
      <c r="AQ35" s="9"/>
      <c r="AR35" s="9" t="s">
        <v>210</v>
      </c>
      <c r="AS35" s="9"/>
      <c r="AT35" s="9"/>
      <c r="AU35" s="4">
        <v>45188</v>
      </c>
      <c r="AV35" s="9" t="s">
        <v>210</v>
      </c>
      <c r="AW35" s="9" t="s">
        <v>228</v>
      </c>
      <c r="AX35" s="9" t="s">
        <v>249</v>
      </c>
    </row>
    <row r="36" spans="1:50" x14ac:dyDescent="0.25">
      <c r="A36" s="9">
        <v>38</v>
      </c>
      <c r="B36" s="3" t="s">
        <v>426</v>
      </c>
      <c r="C36" s="9" t="s">
        <v>82</v>
      </c>
      <c r="D36" s="8">
        <v>2023</v>
      </c>
      <c r="E36" s="4">
        <v>45054</v>
      </c>
      <c r="F36" s="8" t="s">
        <v>427</v>
      </c>
      <c r="G36" s="4" t="s">
        <v>201</v>
      </c>
      <c r="H36" s="8" t="s">
        <v>428</v>
      </c>
      <c r="I36" s="8" t="s">
        <v>429</v>
      </c>
      <c r="J36" s="8" t="s">
        <v>22</v>
      </c>
      <c r="K36" s="8">
        <v>400</v>
      </c>
      <c r="L36" s="8">
        <v>1</v>
      </c>
      <c r="M36" s="3" t="s">
        <v>405</v>
      </c>
      <c r="N36" s="8">
        <v>400</v>
      </c>
      <c r="O36" s="9" t="s">
        <v>220</v>
      </c>
      <c r="P36" s="9" t="s">
        <v>220</v>
      </c>
      <c r="Q36" s="9" t="s">
        <v>18</v>
      </c>
      <c r="R36" s="9" t="s">
        <v>13</v>
      </c>
      <c r="S36" s="9" t="s">
        <v>430</v>
      </c>
      <c r="T36" s="9" t="s">
        <v>431</v>
      </c>
      <c r="U36" s="9" t="s">
        <v>81</v>
      </c>
      <c r="V36" s="9"/>
      <c r="W36" s="3" t="s">
        <v>405</v>
      </c>
      <c r="X36" s="3" t="s">
        <v>264</v>
      </c>
      <c r="Y36" s="8">
        <v>828123</v>
      </c>
      <c r="Z36" s="8">
        <v>828123</v>
      </c>
      <c r="AA36" s="9">
        <v>152.6</v>
      </c>
      <c r="AB36" s="9">
        <v>0</v>
      </c>
      <c r="AC36" s="9" t="s">
        <v>209</v>
      </c>
      <c r="AD36" s="9" t="s">
        <v>209</v>
      </c>
      <c r="AE36" s="9" t="s">
        <v>209</v>
      </c>
      <c r="AF36" s="9" t="s">
        <v>209</v>
      </c>
      <c r="AG36" s="9" t="s">
        <v>228</v>
      </c>
      <c r="AH36" s="3" t="s">
        <v>211</v>
      </c>
      <c r="AI36" s="9" t="s">
        <v>211</v>
      </c>
      <c r="AJ36" s="9">
        <v>152.6</v>
      </c>
      <c r="AK36" s="9">
        <v>0</v>
      </c>
      <c r="AL36" s="9"/>
      <c r="AM36" s="8">
        <v>2023</v>
      </c>
      <c r="AN36" s="9" t="s">
        <v>319</v>
      </c>
      <c r="AO36" s="9"/>
      <c r="AP36" s="9" t="s">
        <v>228</v>
      </c>
      <c r="AQ36" s="9"/>
      <c r="AR36" s="9" t="s">
        <v>228</v>
      </c>
      <c r="AS36" s="9"/>
      <c r="AT36" s="9"/>
      <c r="AU36" s="4"/>
      <c r="AV36" s="9" t="s">
        <v>319</v>
      </c>
      <c r="AW36" s="9"/>
      <c r="AX36" s="9" t="s">
        <v>432</v>
      </c>
    </row>
    <row r="37" spans="1:50" x14ac:dyDescent="0.25">
      <c r="A37" s="9">
        <v>39</v>
      </c>
      <c r="B37" s="3" t="s">
        <v>433</v>
      </c>
      <c r="C37" s="9" t="s">
        <v>83</v>
      </c>
      <c r="D37" s="8">
        <v>2023</v>
      </c>
      <c r="E37" s="4">
        <v>45058</v>
      </c>
      <c r="F37" s="8" t="s">
        <v>434</v>
      </c>
      <c r="G37" s="4" t="s">
        <v>201</v>
      </c>
      <c r="H37" s="8" t="s">
        <v>435</v>
      </c>
      <c r="I37" s="8" t="s">
        <v>436</v>
      </c>
      <c r="J37" s="8" t="s">
        <v>12</v>
      </c>
      <c r="K37" s="8">
        <v>3</v>
      </c>
      <c r="L37" s="8">
        <v>9</v>
      </c>
      <c r="M37" s="3" t="s">
        <v>437</v>
      </c>
      <c r="N37" s="8">
        <v>35</v>
      </c>
      <c r="O37" s="9" t="s">
        <v>11</v>
      </c>
      <c r="P37" s="9" t="s">
        <v>220</v>
      </c>
      <c r="Q37" s="9" t="s">
        <v>18</v>
      </c>
      <c r="R37" s="9" t="s">
        <v>13</v>
      </c>
      <c r="S37" s="9" t="s">
        <v>438</v>
      </c>
      <c r="T37" s="9" t="s">
        <v>354</v>
      </c>
      <c r="U37" s="9" t="s">
        <v>12</v>
      </c>
      <c r="V37" s="9"/>
      <c r="W37" s="3" t="s">
        <v>439</v>
      </c>
      <c r="X37" s="3" t="s">
        <v>440</v>
      </c>
      <c r="Y37" s="8">
        <v>816967</v>
      </c>
      <c r="Z37" s="8">
        <v>739100</v>
      </c>
      <c r="AA37" s="9">
        <v>92.55</v>
      </c>
      <c r="AB37" s="9">
        <v>0.1</v>
      </c>
      <c r="AC37" s="9" t="s">
        <v>209</v>
      </c>
      <c r="AD37" s="9" t="s">
        <v>209</v>
      </c>
      <c r="AE37" s="9" t="s">
        <v>209</v>
      </c>
      <c r="AF37" s="9" t="s">
        <v>209</v>
      </c>
      <c r="AG37" s="9" t="s">
        <v>228</v>
      </c>
      <c r="AH37" s="3" t="s">
        <v>211</v>
      </c>
      <c r="AI37" s="9" t="s">
        <v>211</v>
      </c>
      <c r="AJ37" s="9">
        <f>5.85+15.62+6.57</f>
        <v>28.04</v>
      </c>
      <c r="AK37" s="9">
        <v>23.07</v>
      </c>
      <c r="AL37" s="9" t="s">
        <v>441</v>
      </c>
      <c r="AM37" s="8" t="s">
        <v>442</v>
      </c>
      <c r="AN37" s="9" t="s">
        <v>443</v>
      </c>
      <c r="AO37" s="9">
        <v>120</v>
      </c>
      <c r="AP37" s="9" t="s">
        <v>228</v>
      </c>
      <c r="AQ37" s="9"/>
      <c r="AR37" s="9"/>
      <c r="AS37" s="9"/>
      <c r="AT37" s="9"/>
      <c r="AU37" s="4"/>
      <c r="AV37" s="9"/>
      <c r="AW37" s="9"/>
      <c r="AX37" s="9" t="s">
        <v>215</v>
      </c>
    </row>
    <row r="38" spans="1:50" x14ac:dyDescent="0.25">
      <c r="A38" s="10">
        <v>40</v>
      </c>
      <c r="B38" s="5" t="s">
        <v>444</v>
      </c>
      <c r="C38" s="10" t="s">
        <v>85</v>
      </c>
      <c r="D38" s="7">
        <v>2023</v>
      </c>
      <c r="E38" s="6">
        <v>45058</v>
      </c>
      <c r="F38" s="7" t="s">
        <v>445</v>
      </c>
      <c r="G38" s="6" t="s">
        <v>201</v>
      </c>
      <c r="H38" s="7" t="s">
        <v>446</v>
      </c>
      <c r="I38" s="7" t="s">
        <v>447</v>
      </c>
      <c r="J38" s="7" t="s">
        <v>84</v>
      </c>
      <c r="K38" s="7">
        <v>6</v>
      </c>
      <c r="L38" s="7">
        <v>3</v>
      </c>
      <c r="M38" s="5" t="s">
        <v>439</v>
      </c>
      <c r="N38" s="7">
        <v>48</v>
      </c>
      <c r="O38" s="10" t="s">
        <v>11</v>
      </c>
      <c r="P38" s="12" t="s">
        <v>220</v>
      </c>
      <c r="Q38" s="10" t="s">
        <v>18</v>
      </c>
      <c r="R38" s="9" t="s">
        <v>13</v>
      </c>
      <c r="S38" s="10" t="s">
        <v>448</v>
      </c>
      <c r="T38" s="10" t="s">
        <v>354</v>
      </c>
      <c r="U38" s="10" t="s">
        <v>84</v>
      </c>
      <c r="V38" s="10"/>
      <c r="W38" s="5" t="str">
        <f>M38</f>
        <v>Bilibil;Cedro;Cachingo</v>
      </c>
      <c r="X38" s="5" t="s">
        <v>449</v>
      </c>
      <c r="Y38" s="8">
        <v>804424</v>
      </c>
      <c r="Z38" s="8">
        <v>737411</v>
      </c>
      <c r="AA38" s="9">
        <v>5.85</v>
      </c>
      <c r="AB38" s="9">
        <v>0.1</v>
      </c>
      <c r="AC38" s="9" t="s">
        <v>209</v>
      </c>
      <c r="AD38" s="9" t="s">
        <v>209</v>
      </c>
      <c r="AE38" s="9" t="s">
        <v>209</v>
      </c>
      <c r="AF38" s="9" t="s">
        <v>209</v>
      </c>
      <c r="AG38" s="9" t="s">
        <v>228</v>
      </c>
      <c r="AH38" s="3" t="s">
        <v>211</v>
      </c>
      <c r="AI38" s="9" t="s">
        <v>211</v>
      </c>
      <c r="AJ38" s="9">
        <f>15.62+5.85+6.57</f>
        <v>28.04</v>
      </c>
      <c r="AK38" s="9">
        <f>6.79+3.04+13.24</f>
        <v>23.07</v>
      </c>
      <c r="AL38" s="9"/>
      <c r="AM38" s="8" t="s">
        <v>450</v>
      </c>
      <c r="AN38" s="9" t="s">
        <v>443</v>
      </c>
      <c r="AO38" s="9">
        <v>120</v>
      </c>
      <c r="AP38" s="9" t="s">
        <v>210</v>
      </c>
      <c r="AQ38" s="9"/>
      <c r="AR38" s="9" t="s">
        <v>210</v>
      </c>
      <c r="AS38" s="4">
        <v>45209</v>
      </c>
      <c r="AT38" s="9"/>
      <c r="AU38" s="4" t="s">
        <v>214</v>
      </c>
      <c r="AV38" s="9"/>
      <c r="AW38" s="9"/>
      <c r="AX38" s="9" t="s">
        <v>451</v>
      </c>
    </row>
    <row r="39" spans="1:50" x14ac:dyDescent="0.25">
      <c r="A39" s="9">
        <v>41</v>
      </c>
      <c r="B39" s="3" t="s">
        <v>452</v>
      </c>
      <c r="C39" s="9" t="s">
        <v>86</v>
      </c>
      <c r="D39" s="8">
        <v>2023</v>
      </c>
      <c r="E39" s="4">
        <v>45058</v>
      </c>
      <c r="F39" s="8" t="s">
        <v>453</v>
      </c>
      <c r="G39" s="4" t="s">
        <v>201</v>
      </c>
      <c r="H39" s="8" t="s">
        <v>454</v>
      </c>
      <c r="I39" s="8" t="s">
        <v>455</v>
      </c>
      <c r="J39" s="8" t="s">
        <v>17</v>
      </c>
      <c r="K39" s="8">
        <v>1</v>
      </c>
      <c r="L39" s="8">
        <v>1</v>
      </c>
      <c r="M39" s="3" t="s">
        <v>208</v>
      </c>
      <c r="N39" s="8">
        <v>30</v>
      </c>
      <c r="O39" s="9" t="s">
        <v>11</v>
      </c>
      <c r="P39" s="9" t="s">
        <v>205</v>
      </c>
      <c r="Q39" s="9" t="s">
        <v>18</v>
      </c>
      <c r="R39" s="9" t="s">
        <v>13</v>
      </c>
      <c r="S39" s="9" t="s">
        <v>456</v>
      </c>
      <c r="T39" s="9" t="s">
        <v>354</v>
      </c>
      <c r="U39" s="9" t="s">
        <v>17</v>
      </c>
      <c r="V39" s="9"/>
      <c r="W39" s="3" t="s">
        <v>208</v>
      </c>
      <c r="X39" s="3" t="s">
        <v>16</v>
      </c>
      <c r="Y39" s="8">
        <v>837618</v>
      </c>
      <c r="Z39" s="8">
        <v>755689</v>
      </c>
      <c r="AA39" s="9">
        <v>3.85</v>
      </c>
      <c r="AB39" s="9">
        <v>0</v>
      </c>
      <c r="AC39" s="9" t="s">
        <v>209</v>
      </c>
      <c r="AD39" s="9" t="s">
        <v>209</v>
      </c>
      <c r="AE39" s="9" t="s">
        <v>209</v>
      </c>
      <c r="AF39" s="9" t="s">
        <v>209</v>
      </c>
      <c r="AG39" s="9" t="s">
        <v>228</v>
      </c>
      <c r="AH39" s="3" t="s">
        <v>211</v>
      </c>
      <c r="AI39" s="9" t="s">
        <v>211</v>
      </c>
      <c r="AJ39" s="9">
        <f>AA39</f>
        <v>3.85</v>
      </c>
      <c r="AK39" s="9">
        <v>0</v>
      </c>
      <c r="AL39" s="9"/>
      <c r="AM39" s="8">
        <v>0</v>
      </c>
      <c r="AN39" s="9" t="s">
        <v>222</v>
      </c>
      <c r="AO39" s="9">
        <v>20</v>
      </c>
      <c r="AP39" s="9" t="s">
        <v>228</v>
      </c>
      <c r="AQ39" s="9"/>
      <c r="AR39" s="9" t="s">
        <v>228</v>
      </c>
      <c r="AS39" s="4">
        <v>45195</v>
      </c>
      <c r="AT39" s="9"/>
      <c r="AU39" s="4"/>
      <c r="AV39" s="9"/>
      <c r="AW39" s="9"/>
      <c r="AX39" s="9" t="s">
        <v>457</v>
      </c>
    </row>
    <row r="40" spans="1:50" x14ac:dyDescent="0.25">
      <c r="A40" s="9">
        <v>42</v>
      </c>
      <c r="B40" s="3" t="s">
        <v>458</v>
      </c>
      <c r="C40" s="9" t="s">
        <v>88</v>
      </c>
      <c r="D40" s="8">
        <v>2023</v>
      </c>
      <c r="E40" s="4">
        <v>45058</v>
      </c>
      <c r="F40" s="8" t="s">
        <v>459</v>
      </c>
      <c r="G40" s="4" t="s">
        <v>201</v>
      </c>
      <c r="H40" s="8" t="s">
        <v>460</v>
      </c>
      <c r="I40" s="8" t="s">
        <v>461</v>
      </c>
      <c r="J40" s="8" t="s">
        <v>84</v>
      </c>
      <c r="K40" s="8">
        <v>11</v>
      </c>
      <c r="L40" s="8">
        <v>4</v>
      </c>
      <c r="M40" s="3" t="s">
        <v>462</v>
      </c>
      <c r="N40" s="8">
        <v>44</v>
      </c>
      <c r="O40" s="9" t="s">
        <v>11</v>
      </c>
      <c r="P40" s="9" t="s">
        <v>220</v>
      </c>
      <c r="Q40" s="9" t="s">
        <v>18</v>
      </c>
      <c r="R40" s="9" t="s">
        <v>13</v>
      </c>
      <c r="S40" s="9" t="s">
        <v>463</v>
      </c>
      <c r="T40" s="9" t="s">
        <v>354</v>
      </c>
      <c r="U40" s="9" t="s">
        <v>87</v>
      </c>
      <c r="V40" s="9"/>
      <c r="W40" s="3" t="str">
        <f>M40</f>
        <v>caracoli;Bilibil;Caucho;Cachingo</v>
      </c>
      <c r="X40" s="3" t="s">
        <v>464</v>
      </c>
      <c r="Y40" s="8">
        <v>808953</v>
      </c>
      <c r="Z40" s="8">
        <v>741830</v>
      </c>
      <c r="AA40" s="9">
        <f>40.27+58.68+5.81+15.32</f>
        <v>120.08000000000001</v>
      </c>
      <c r="AB40" s="9">
        <v>0.1</v>
      </c>
      <c r="AC40" s="9" t="s">
        <v>209</v>
      </c>
      <c r="AD40" s="9" t="s">
        <v>209</v>
      </c>
      <c r="AE40" s="9" t="s">
        <v>209</v>
      </c>
      <c r="AF40" s="9" t="s">
        <v>209</v>
      </c>
      <c r="AG40" s="9" t="s">
        <v>228</v>
      </c>
      <c r="AH40" s="3" t="s">
        <v>211</v>
      </c>
      <c r="AI40" s="9" t="s">
        <v>211</v>
      </c>
      <c r="AJ40" s="9">
        <f>AA40</f>
        <v>120.08000000000001</v>
      </c>
      <c r="AK40" s="9">
        <v>40.03</v>
      </c>
      <c r="AL40" s="9"/>
      <c r="AM40" s="8" t="s">
        <v>465</v>
      </c>
      <c r="AN40" s="9" t="s">
        <v>213</v>
      </c>
      <c r="AO40" s="9">
        <v>220</v>
      </c>
      <c r="AP40" s="9" t="s">
        <v>466</v>
      </c>
      <c r="AQ40" s="9"/>
      <c r="AR40" s="9" t="s">
        <v>210</v>
      </c>
      <c r="AS40" s="4">
        <v>45114</v>
      </c>
      <c r="AT40" s="9"/>
      <c r="AU40" s="4"/>
      <c r="AV40" s="9"/>
      <c r="AW40" s="9"/>
      <c r="AX40" s="9" t="s">
        <v>215</v>
      </c>
    </row>
    <row r="41" spans="1:50" x14ac:dyDescent="0.25">
      <c r="A41" s="9">
        <v>43</v>
      </c>
      <c r="B41" s="3" t="s">
        <v>467</v>
      </c>
      <c r="C41" s="9" t="s">
        <v>90</v>
      </c>
      <c r="D41" s="8">
        <v>2023</v>
      </c>
      <c r="E41" s="4">
        <v>45063</v>
      </c>
      <c r="F41" s="8" t="s">
        <v>468</v>
      </c>
      <c r="G41" s="4" t="s">
        <v>201</v>
      </c>
      <c r="H41" s="8" t="s">
        <v>469</v>
      </c>
      <c r="I41" s="8" t="s">
        <v>470</v>
      </c>
      <c r="J41" s="8" t="s">
        <v>22</v>
      </c>
      <c r="K41" s="8">
        <v>3</v>
      </c>
      <c r="L41" s="8">
        <v>2</v>
      </c>
      <c r="M41" s="3" t="s">
        <v>471</v>
      </c>
      <c r="N41" s="8">
        <v>10</v>
      </c>
      <c r="O41" s="9" t="s">
        <v>11</v>
      </c>
      <c r="P41" s="9" t="s">
        <v>205</v>
      </c>
      <c r="Q41" s="9" t="s">
        <v>14</v>
      </c>
      <c r="R41" s="9" t="s">
        <v>13</v>
      </c>
      <c r="S41" s="9">
        <v>0</v>
      </c>
      <c r="T41" s="9" t="s">
        <v>354</v>
      </c>
      <c r="U41" s="9" t="s">
        <v>71</v>
      </c>
      <c r="V41" s="9"/>
      <c r="W41" s="3" t="s">
        <v>472</v>
      </c>
      <c r="X41" s="3" t="s">
        <v>473</v>
      </c>
      <c r="Y41" s="8">
        <v>829095</v>
      </c>
      <c r="Z41" s="8">
        <v>734526</v>
      </c>
      <c r="AA41" s="9">
        <f>1.9+4.69</f>
        <v>6.59</v>
      </c>
      <c r="AB41" s="9">
        <v>0.01</v>
      </c>
      <c r="AC41" s="9" t="s">
        <v>209</v>
      </c>
      <c r="AD41" s="9" t="s">
        <v>209</v>
      </c>
      <c r="AE41" s="9" t="s">
        <v>209</v>
      </c>
      <c r="AF41" s="9" t="s">
        <v>209</v>
      </c>
      <c r="AG41" s="9" t="s">
        <v>228</v>
      </c>
      <c r="AH41" s="3" t="s">
        <v>211</v>
      </c>
      <c r="AI41" s="9" t="s">
        <v>211</v>
      </c>
      <c r="AJ41" s="9">
        <v>6.59</v>
      </c>
      <c r="AK41" s="9">
        <v>4.54</v>
      </c>
      <c r="AL41" s="9" t="s">
        <v>212</v>
      </c>
      <c r="AM41" s="8" t="s">
        <v>474</v>
      </c>
      <c r="AN41" s="9" t="s">
        <v>213</v>
      </c>
      <c r="AO41" s="9">
        <v>40</v>
      </c>
      <c r="AP41" s="9" t="s">
        <v>228</v>
      </c>
      <c r="AQ41" s="9"/>
      <c r="AR41" s="9" t="s">
        <v>228</v>
      </c>
      <c r="AS41" s="9"/>
      <c r="AT41" s="9"/>
      <c r="AU41" s="4">
        <v>45190</v>
      </c>
      <c r="AV41" s="9" t="s">
        <v>210</v>
      </c>
      <c r="AW41" s="9" t="s">
        <v>210</v>
      </c>
      <c r="AX41" s="9" t="s">
        <v>475</v>
      </c>
    </row>
    <row r="42" spans="1:50" x14ac:dyDescent="0.25">
      <c r="A42" s="9">
        <v>44</v>
      </c>
      <c r="B42" s="3" t="s">
        <v>458</v>
      </c>
      <c r="C42" s="9" t="s">
        <v>476</v>
      </c>
      <c r="D42" s="8">
        <v>2023</v>
      </c>
      <c r="E42" s="4">
        <v>45064</v>
      </c>
      <c r="F42" s="8" t="s">
        <v>477</v>
      </c>
      <c r="G42" s="4" t="s">
        <v>201</v>
      </c>
      <c r="H42" s="8" t="s">
        <v>478</v>
      </c>
      <c r="I42" s="8" t="s">
        <v>479</v>
      </c>
      <c r="J42" s="8" t="s">
        <v>22</v>
      </c>
      <c r="K42" s="8">
        <v>3</v>
      </c>
      <c r="L42" s="8">
        <v>2</v>
      </c>
      <c r="M42" s="3" t="s">
        <v>480</v>
      </c>
      <c r="N42" s="8">
        <v>10</v>
      </c>
      <c r="O42" s="9" t="s">
        <v>11</v>
      </c>
      <c r="P42" s="9" t="s">
        <v>205</v>
      </c>
      <c r="Q42" s="9" t="s">
        <v>14</v>
      </c>
      <c r="R42" s="9" t="s">
        <v>13</v>
      </c>
      <c r="S42" s="9">
        <v>0</v>
      </c>
      <c r="T42" s="9" t="s">
        <v>354</v>
      </c>
      <c r="U42" s="9" t="s">
        <v>71</v>
      </c>
      <c r="V42" s="9"/>
      <c r="W42" s="3" t="s">
        <v>481</v>
      </c>
      <c r="X42" s="3" t="s">
        <v>482</v>
      </c>
      <c r="Y42" s="8">
        <v>828305</v>
      </c>
      <c r="Z42" s="8">
        <v>734100</v>
      </c>
      <c r="AA42" s="9">
        <v>1.04</v>
      </c>
      <c r="AB42" s="9">
        <v>0.01</v>
      </c>
      <c r="AC42" s="9" t="s">
        <v>209</v>
      </c>
      <c r="AD42" s="9" t="s">
        <v>209</v>
      </c>
      <c r="AE42" s="9" t="s">
        <v>209</v>
      </c>
      <c r="AF42" s="9" t="s">
        <v>209</v>
      </c>
      <c r="AG42" s="9" t="s">
        <v>228</v>
      </c>
      <c r="AH42" s="3" t="s">
        <v>211</v>
      </c>
      <c r="AI42" s="9" t="s">
        <v>211</v>
      </c>
      <c r="AJ42" s="9">
        <v>1.04</v>
      </c>
      <c r="AK42" s="9">
        <v>0</v>
      </c>
      <c r="AL42" s="9" t="s">
        <v>212</v>
      </c>
      <c r="AM42" s="8" t="s">
        <v>483</v>
      </c>
      <c r="AN42" s="9" t="s">
        <v>222</v>
      </c>
      <c r="AO42" s="9">
        <v>40</v>
      </c>
      <c r="AP42" s="9" t="s">
        <v>228</v>
      </c>
      <c r="AQ42" s="9"/>
      <c r="AR42" s="9" t="s">
        <v>210</v>
      </c>
      <c r="AS42" s="9"/>
      <c r="AT42" s="9"/>
      <c r="AU42" s="4">
        <v>45222</v>
      </c>
      <c r="AV42" s="9" t="s">
        <v>228</v>
      </c>
      <c r="AW42" s="9" t="s">
        <v>228</v>
      </c>
      <c r="AX42" s="9" t="s">
        <v>211</v>
      </c>
    </row>
    <row r="43" spans="1:50" x14ac:dyDescent="0.25">
      <c r="A43" s="9">
        <v>45</v>
      </c>
      <c r="B43" s="3" t="s">
        <v>484</v>
      </c>
      <c r="C43" s="9" t="s">
        <v>485</v>
      </c>
      <c r="D43" s="8">
        <v>2023</v>
      </c>
      <c r="E43" s="4">
        <v>45071</v>
      </c>
      <c r="F43" s="8" t="s">
        <v>486</v>
      </c>
      <c r="G43" s="4" t="s">
        <v>201</v>
      </c>
      <c r="H43" s="8" t="s">
        <v>487</v>
      </c>
      <c r="I43" s="8" t="s">
        <v>488</v>
      </c>
      <c r="J43" s="8" t="s">
        <v>84</v>
      </c>
      <c r="K43" s="8">
        <v>3</v>
      </c>
      <c r="L43" s="8"/>
      <c r="M43" s="3" t="s">
        <v>489</v>
      </c>
      <c r="N43" s="8">
        <v>10</v>
      </c>
      <c r="O43" s="9" t="s">
        <v>11</v>
      </c>
      <c r="P43" s="9" t="s">
        <v>205</v>
      </c>
      <c r="Q43" s="9" t="s">
        <v>14</v>
      </c>
      <c r="R43" s="9" t="s">
        <v>13</v>
      </c>
      <c r="S43" s="9">
        <v>0</v>
      </c>
      <c r="T43" s="9" t="s">
        <v>354</v>
      </c>
      <c r="U43" s="9" t="s">
        <v>84</v>
      </c>
      <c r="V43" s="9"/>
      <c r="W43" s="3" t="s">
        <v>489</v>
      </c>
      <c r="X43" s="3" t="s">
        <v>113</v>
      </c>
      <c r="Y43" s="8">
        <v>807875</v>
      </c>
      <c r="Z43" s="8">
        <v>742979</v>
      </c>
      <c r="AA43" s="9">
        <v>0</v>
      </c>
      <c r="AB43" s="9">
        <v>0</v>
      </c>
      <c r="AC43" s="9"/>
      <c r="AD43" s="9"/>
      <c r="AE43" s="9"/>
      <c r="AF43" s="9"/>
      <c r="AG43" s="9" t="s">
        <v>210</v>
      </c>
      <c r="AH43" s="3"/>
      <c r="AI43" s="9" t="s">
        <v>249</v>
      </c>
      <c r="AJ43" s="9">
        <v>0</v>
      </c>
      <c r="AK43" s="9"/>
      <c r="AL43" s="9"/>
      <c r="AM43" s="8" t="s">
        <v>490</v>
      </c>
      <c r="AN43" s="9"/>
      <c r="AO43" s="9"/>
      <c r="AP43" s="9"/>
      <c r="AQ43" s="9"/>
      <c r="AR43" s="9"/>
      <c r="AS43" s="9"/>
      <c r="AT43" s="9"/>
      <c r="AU43" s="4"/>
      <c r="AV43" s="9"/>
      <c r="AW43" s="9"/>
      <c r="AX43" s="9" t="s">
        <v>491</v>
      </c>
    </row>
    <row r="44" spans="1:50" x14ac:dyDescent="0.25">
      <c r="A44" s="9">
        <v>46</v>
      </c>
      <c r="B44" s="3" t="s">
        <v>492</v>
      </c>
      <c r="C44" s="9" t="s">
        <v>91</v>
      </c>
      <c r="D44" s="8">
        <v>2023</v>
      </c>
      <c r="E44" s="4">
        <v>45072</v>
      </c>
      <c r="F44" s="8" t="s">
        <v>493</v>
      </c>
      <c r="G44" s="4" t="s">
        <v>201</v>
      </c>
      <c r="H44" s="8" t="s">
        <v>494</v>
      </c>
      <c r="I44" s="8" t="s">
        <v>495</v>
      </c>
      <c r="J44" s="8" t="s">
        <v>22</v>
      </c>
      <c r="K44" s="8">
        <v>1</v>
      </c>
      <c r="L44" s="8">
        <v>7</v>
      </c>
      <c r="M44" s="3" t="s">
        <v>496</v>
      </c>
      <c r="N44" s="8">
        <v>10</v>
      </c>
      <c r="O44" s="9" t="s">
        <v>11</v>
      </c>
      <c r="P44" s="9" t="s">
        <v>205</v>
      </c>
      <c r="Q44" s="9" t="s">
        <v>18</v>
      </c>
      <c r="R44" s="9" t="s">
        <v>13</v>
      </c>
      <c r="S44" s="9">
        <v>0</v>
      </c>
      <c r="T44" s="9" t="s">
        <v>354</v>
      </c>
      <c r="U44" s="9" t="s">
        <v>71</v>
      </c>
      <c r="V44" s="9"/>
      <c r="W44" s="3" t="s">
        <v>496</v>
      </c>
      <c r="X44" s="3" t="s">
        <v>497</v>
      </c>
      <c r="Y44" s="8">
        <v>835436</v>
      </c>
      <c r="Z44" s="8">
        <v>735054</v>
      </c>
      <c r="AA44" s="9">
        <v>7.39</v>
      </c>
      <c r="AB44" s="9">
        <v>0.01</v>
      </c>
      <c r="AC44" s="9" t="s">
        <v>209</v>
      </c>
      <c r="AD44" s="9" t="s">
        <v>209</v>
      </c>
      <c r="AE44" s="9" t="s">
        <v>209</v>
      </c>
      <c r="AF44" s="9" t="s">
        <v>209</v>
      </c>
      <c r="AG44" s="9" t="s">
        <v>228</v>
      </c>
      <c r="AH44" s="3" t="s">
        <v>211</v>
      </c>
      <c r="AI44" s="9" t="s">
        <v>211</v>
      </c>
      <c r="AJ44" s="9">
        <v>7.39</v>
      </c>
      <c r="AK44" s="9">
        <v>0</v>
      </c>
      <c r="AL44" s="9"/>
      <c r="AM44" s="8" t="s">
        <v>498</v>
      </c>
      <c r="AN44" s="9" t="s">
        <v>222</v>
      </c>
      <c r="AO44" s="9">
        <v>140</v>
      </c>
      <c r="AP44" s="9" t="s">
        <v>210</v>
      </c>
      <c r="AQ44" s="9"/>
      <c r="AR44" s="9" t="s">
        <v>228</v>
      </c>
      <c r="AS44" s="4">
        <v>45118</v>
      </c>
      <c r="AT44" s="9"/>
      <c r="AU44" s="4"/>
      <c r="AV44" s="9"/>
      <c r="AW44" s="9"/>
      <c r="AX44" s="9" t="s">
        <v>215</v>
      </c>
    </row>
    <row r="45" spans="1:50" x14ac:dyDescent="0.25">
      <c r="A45" s="9">
        <v>48</v>
      </c>
      <c r="B45" s="3" t="s">
        <v>499</v>
      </c>
      <c r="C45" s="9" t="s">
        <v>92</v>
      </c>
      <c r="D45" s="8">
        <v>2023</v>
      </c>
      <c r="E45" s="4">
        <v>45084</v>
      </c>
      <c r="F45" s="8" t="s">
        <v>500</v>
      </c>
      <c r="G45" s="4" t="s">
        <v>201</v>
      </c>
      <c r="H45" s="8" t="s">
        <v>501</v>
      </c>
      <c r="I45" s="8" t="s">
        <v>502</v>
      </c>
      <c r="J45" s="8" t="s">
        <v>22</v>
      </c>
      <c r="K45" s="8">
        <v>4</v>
      </c>
      <c r="L45" s="8">
        <v>1</v>
      </c>
      <c r="M45" s="3" t="s">
        <v>278</v>
      </c>
      <c r="N45" s="8">
        <v>10</v>
      </c>
      <c r="O45" s="9" t="s">
        <v>21</v>
      </c>
      <c r="P45" s="9" t="s">
        <v>205</v>
      </c>
      <c r="Q45" s="9" t="s">
        <v>18</v>
      </c>
      <c r="R45" s="9" t="s">
        <v>13</v>
      </c>
      <c r="S45" s="9">
        <v>0</v>
      </c>
      <c r="T45" s="9" t="s">
        <v>354</v>
      </c>
      <c r="U45" s="9" t="s">
        <v>71</v>
      </c>
      <c r="V45" s="9"/>
      <c r="W45" s="3" t="s">
        <v>278</v>
      </c>
      <c r="X45" s="3" t="s">
        <v>28</v>
      </c>
      <c r="Y45" s="8">
        <v>839870</v>
      </c>
      <c r="Z45" s="8">
        <v>739293</v>
      </c>
      <c r="AA45" s="9">
        <v>9.8699999999999992</v>
      </c>
      <c r="AB45" s="9">
        <v>0.01</v>
      </c>
      <c r="AC45" s="9" t="s">
        <v>209</v>
      </c>
      <c r="AD45" s="9" t="s">
        <v>209</v>
      </c>
      <c r="AE45" s="9" t="s">
        <v>209</v>
      </c>
      <c r="AF45" s="9" t="s">
        <v>209</v>
      </c>
      <c r="AG45" s="9" t="s">
        <v>228</v>
      </c>
      <c r="AH45" s="3" t="s">
        <v>211</v>
      </c>
      <c r="AI45" s="9" t="s">
        <v>211</v>
      </c>
      <c r="AJ45" s="9">
        <v>9.8699999999999992</v>
      </c>
      <c r="AK45" s="9">
        <v>0</v>
      </c>
      <c r="AL45" s="9" t="s">
        <v>212</v>
      </c>
      <c r="AM45" s="8" t="s">
        <v>503</v>
      </c>
      <c r="AN45" s="9" t="s">
        <v>222</v>
      </c>
      <c r="AO45" s="9">
        <v>80</v>
      </c>
      <c r="AP45" s="9" t="s">
        <v>228</v>
      </c>
      <c r="AQ45" s="9"/>
      <c r="AR45" s="9" t="s">
        <v>228</v>
      </c>
      <c r="AS45" s="9"/>
      <c r="AT45" s="9"/>
      <c r="AU45" s="4">
        <v>45188</v>
      </c>
      <c r="AV45" s="9" t="s">
        <v>210</v>
      </c>
      <c r="AW45" s="9" t="s">
        <v>228</v>
      </c>
      <c r="AX45" s="9" t="s">
        <v>242</v>
      </c>
    </row>
    <row r="46" spans="1:50" x14ac:dyDescent="0.25">
      <c r="A46" s="9">
        <v>50</v>
      </c>
      <c r="B46" s="3" t="s">
        <v>504</v>
      </c>
      <c r="C46" s="9" t="s">
        <v>93</v>
      </c>
      <c r="D46" s="8">
        <v>2023</v>
      </c>
      <c r="E46" s="4">
        <v>45111</v>
      </c>
      <c r="F46" s="8" t="s">
        <v>505</v>
      </c>
      <c r="G46" s="4" t="s">
        <v>201</v>
      </c>
      <c r="H46" s="8" t="s">
        <v>506</v>
      </c>
      <c r="I46" s="8" t="s">
        <v>507</v>
      </c>
      <c r="J46" s="8" t="s">
        <v>51</v>
      </c>
      <c r="K46" s="8">
        <v>1</v>
      </c>
      <c r="L46" s="8">
        <v>1</v>
      </c>
      <c r="M46" s="3" t="s">
        <v>508</v>
      </c>
      <c r="N46" s="8">
        <v>3</v>
      </c>
      <c r="O46" s="9" t="s">
        <v>21</v>
      </c>
      <c r="P46" s="9" t="s">
        <v>205</v>
      </c>
      <c r="Q46" s="9" t="s">
        <v>18</v>
      </c>
      <c r="R46" s="9" t="s">
        <v>13</v>
      </c>
      <c r="S46" s="9" t="s">
        <v>509</v>
      </c>
      <c r="T46" s="9" t="s">
        <v>354</v>
      </c>
      <c r="U46" s="9" t="s">
        <v>51</v>
      </c>
      <c r="V46" s="9"/>
      <c r="W46" s="3" t="s">
        <v>508</v>
      </c>
      <c r="X46" s="3" t="s">
        <v>94</v>
      </c>
      <c r="Y46" s="8">
        <v>817917</v>
      </c>
      <c r="Z46" s="8">
        <v>728450</v>
      </c>
      <c r="AA46" s="9">
        <v>1.0900000000000001</v>
      </c>
      <c r="AB46" s="9">
        <v>0.01</v>
      </c>
      <c r="AC46" s="9" t="s">
        <v>209</v>
      </c>
      <c r="AD46" s="9" t="s">
        <v>209</v>
      </c>
      <c r="AE46" s="9" t="s">
        <v>209</v>
      </c>
      <c r="AF46" s="9" t="s">
        <v>209</v>
      </c>
      <c r="AG46" s="9" t="s">
        <v>228</v>
      </c>
      <c r="AH46" s="3" t="s">
        <v>211</v>
      </c>
      <c r="AI46" s="9" t="s">
        <v>211</v>
      </c>
      <c r="AJ46" s="9">
        <v>1.0900000000000001</v>
      </c>
      <c r="AK46" s="9">
        <v>0</v>
      </c>
      <c r="AL46" s="9"/>
      <c r="AM46" s="8" t="s">
        <v>510</v>
      </c>
      <c r="AN46" s="9" t="s">
        <v>511</v>
      </c>
      <c r="AO46" s="9">
        <v>20</v>
      </c>
      <c r="AP46" s="9" t="s">
        <v>210</v>
      </c>
      <c r="AQ46" s="9"/>
      <c r="AR46" s="9" t="s">
        <v>210</v>
      </c>
      <c r="AS46" s="9"/>
      <c r="AT46" s="9"/>
      <c r="AU46" s="4"/>
      <c r="AV46" s="9"/>
      <c r="AW46" s="9"/>
      <c r="AX46" s="9" t="s">
        <v>512</v>
      </c>
    </row>
    <row r="47" spans="1:50" x14ac:dyDescent="0.25">
      <c r="A47" s="9">
        <v>52</v>
      </c>
      <c r="B47" s="3" t="s">
        <v>514</v>
      </c>
      <c r="C47" s="9" t="s">
        <v>95</v>
      </c>
      <c r="D47" s="8">
        <v>2023</v>
      </c>
      <c r="E47" s="4">
        <v>45112</v>
      </c>
      <c r="F47" s="8" t="s">
        <v>515</v>
      </c>
      <c r="G47" s="4" t="s">
        <v>201</v>
      </c>
      <c r="H47" s="8" t="s">
        <v>516</v>
      </c>
      <c r="I47" s="8" t="s">
        <v>517</v>
      </c>
      <c r="J47" s="8" t="s">
        <v>51</v>
      </c>
      <c r="K47" s="8">
        <v>3</v>
      </c>
      <c r="L47" s="8">
        <v>12</v>
      </c>
      <c r="M47" s="3" t="s">
        <v>518</v>
      </c>
      <c r="N47" s="8">
        <v>2</v>
      </c>
      <c r="O47" s="9" t="s">
        <v>21</v>
      </c>
      <c r="P47" s="9" t="s">
        <v>205</v>
      </c>
      <c r="Q47" s="9" t="s">
        <v>18</v>
      </c>
      <c r="R47" s="9" t="s">
        <v>13</v>
      </c>
      <c r="S47" s="9" t="s">
        <v>519</v>
      </c>
      <c r="T47" s="9" t="s">
        <v>354</v>
      </c>
      <c r="U47" s="9" t="s">
        <v>51</v>
      </c>
      <c r="V47" s="9"/>
      <c r="W47" s="3" t="str">
        <f>M47</f>
        <v>Dinde;Pela;Cañafisto</v>
      </c>
      <c r="X47" s="3" t="s">
        <v>520</v>
      </c>
      <c r="Y47" s="8">
        <v>818607</v>
      </c>
      <c r="Z47" s="8">
        <v>730463</v>
      </c>
      <c r="AA47" s="9">
        <f>0.09+0.54+1.99</f>
        <v>2.62</v>
      </c>
      <c r="AB47" s="9">
        <v>1E-3</v>
      </c>
      <c r="AC47" s="9" t="s">
        <v>209</v>
      </c>
      <c r="AD47" s="9" t="s">
        <v>209</v>
      </c>
      <c r="AE47" s="9" t="s">
        <v>209</v>
      </c>
      <c r="AF47" s="9" t="s">
        <v>209</v>
      </c>
      <c r="AG47" s="9" t="s">
        <v>228</v>
      </c>
      <c r="AH47" s="3" t="s">
        <v>211</v>
      </c>
      <c r="AI47" s="9" t="s">
        <v>211</v>
      </c>
      <c r="AJ47" s="9">
        <f>AA47</f>
        <v>2.62</v>
      </c>
      <c r="AK47" s="9">
        <v>0</v>
      </c>
      <c r="AL47" s="9"/>
      <c r="AM47" s="8" t="s">
        <v>521</v>
      </c>
      <c r="AN47" s="9" t="s">
        <v>222</v>
      </c>
      <c r="AO47" s="9">
        <v>240</v>
      </c>
      <c r="AP47" s="9" t="s">
        <v>210</v>
      </c>
      <c r="AQ47" s="9"/>
      <c r="AR47" s="9" t="s">
        <v>210</v>
      </c>
      <c r="AS47" s="9"/>
      <c r="AT47" s="9"/>
      <c r="AU47" s="4"/>
      <c r="AV47" s="9"/>
      <c r="AW47" s="9"/>
      <c r="AX47" s="9" t="s">
        <v>512</v>
      </c>
    </row>
    <row r="48" spans="1:50" x14ac:dyDescent="0.25">
      <c r="A48" s="9">
        <v>53</v>
      </c>
      <c r="B48" s="3" t="s">
        <v>522</v>
      </c>
      <c r="C48" s="9" t="s">
        <v>98</v>
      </c>
      <c r="D48" s="8">
        <v>2023</v>
      </c>
      <c r="E48" s="4">
        <v>45112</v>
      </c>
      <c r="F48" s="8" t="s">
        <v>523</v>
      </c>
      <c r="G48" s="4" t="s">
        <v>201</v>
      </c>
      <c r="H48" s="8" t="s">
        <v>524</v>
      </c>
      <c r="I48" s="8" t="s">
        <v>517</v>
      </c>
      <c r="J48" s="8" t="s">
        <v>51</v>
      </c>
      <c r="K48" s="8">
        <v>3</v>
      </c>
      <c r="L48" s="8">
        <v>11</v>
      </c>
      <c r="M48" s="3" t="s">
        <v>508</v>
      </c>
      <c r="N48" s="8">
        <v>4</v>
      </c>
      <c r="O48" s="9" t="s">
        <v>21</v>
      </c>
      <c r="P48" s="9" t="s">
        <v>205</v>
      </c>
      <c r="Q48" s="9" t="s">
        <v>18</v>
      </c>
      <c r="R48" s="9" t="s">
        <v>13</v>
      </c>
      <c r="S48" s="9" t="s">
        <v>525</v>
      </c>
      <c r="T48" s="9" t="s">
        <v>354</v>
      </c>
      <c r="U48" s="9" t="s">
        <v>51</v>
      </c>
      <c r="V48" s="9"/>
      <c r="W48" s="3" t="s">
        <v>526</v>
      </c>
      <c r="X48" s="3" t="s">
        <v>527</v>
      </c>
      <c r="Y48" s="8">
        <v>819264</v>
      </c>
      <c r="Z48" s="8">
        <v>730841</v>
      </c>
      <c r="AA48" s="9">
        <f>1.17+0.47+1</f>
        <v>2.6399999999999997</v>
      </c>
      <c r="AB48" s="9">
        <v>0.01</v>
      </c>
      <c r="AC48" s="9" t="s">
        <v>209</v>
      </c>
      <c r="AD48" s="9" t="s">
        <v>209</v>
      </c>
      <c r="AE48" s="9" t="s">
        <v>209</v>
      </c>
      <c r="AF48" s="9" t="s">
        <v>209</v>
      </c>
      <c r="AG48" s="9" t="s">
        <v>228</v>
      </c>
      <c r="AH48" s="3" t="s">
        <v>211</v>
      </c>
      <c r="AI48" s="9" t="s">
        <v>211</v>
      </c>
      <c r="AJ48" s="9">
        <f>1.17+0.47+1</f>
        <v>2.6399999999999997</v>
      </c>
      <c r="AK48" s="9">
        <v>0</v>
      </c>
      <c r="AL48" s="9"/>
      <c r="AM48" s="8" t="s">
        <v>528</v>
      </c>
      <c r="AN48" s="9" t="s">
        <v>222</v>
      </c>
      <c r="AO48" s="9">
        <v>220</v>
      </c>
      <c r="AP48" s="9" t="s">
        <v>210</v>
      </c>
      <c r="AQ48" s="9"/>
      <c r="AR48" s="9" t="s">
        <v>210</v>
      </c>
      <c r="AS48" s="9"/>
      <c r="AT48" s="9"/>
      <c r="AU48" s="4"/>
      <c r="AV48" s="9"/>
      <c r="AW48" s="9"/>
      <c r="AX48" s="9" t="s">
        <v>512</v>
      </c>
    </row>
    <row r="49" spans="1:50" x14ac:dyDescent="0.25">
      <c r="A49" s="9">
        <v>54</v>
      </c>
      <c r="B49" s="3" t="s">
        <v>529</v>
      </c>
      <c r="C49" s="9" t="s">
        <v>102</v>
      </c>
      <c r="D49" s="8">
        <v>2023</v>
      </c>
      <c r="E49" s="4">
        <v>45112</v>
      </c>
      <c r="F49" s="8" t="s">
        <v>530</v>
      </c>
      <c r="G49" s="4" t="s">
        <v>201</v>
      </c>
      <c r="H49" s="8" t="s">
        <v>531</v>
      </c>
      <c r="I49" s="8" t="s">
        <v>532</v>
      </c>
      <c r="J49" s="8" t="s">
        <v>51</v>
      </c>
      <c r="K49" s="8">
        <v>1</v>
      </c>
      <c r="L49" s="8">
        <v>2</v>
      </c>
      <c r="M49" s="3" t="s">
        <v>508</v>
      </c>
      <c r="N49" s="8">
        <v>6</v>
      </c>
      <c r="O49" s="9" t="s">
        <v>21</v>
      </c>
      <c r="P49" s="9" t="s">
        <v>205</v>
      </c>
      <c r="Q49" s="9" t="s">
        <v>18</v>
      </c>
      <c r="R49" s="9" t="s">
        <v>13</v>
      </c>
      <c r="S49" s="9" t="s">
        <v>533</v>
      </c>
      <c r="T49" s="9" t="s">
        <v>354</v>
      </c>
      <c r="U49" s="9" t="s">
        <v>51</v>
      </c>
      <c r="V49" s="9"/>
      <c r="W49" s="3" t="s">
        <v>508</v>
      </c>
      <c r="X49" s="3" t="s">
        <v>94</v>
      </c>
      <c r="Y49" s="8">
        <v>818609</v>
      </c>
      <c r="Z49" s="8">
        <v>728383</v>
      </c>
      <c r="AA49" s="9">
        <v>0.96</v>
      </c>
      <c r="AB49" s="9">
        <v>0.01</v>
      </c>
      <c r="AC49" s="9" t="s">
        <v>209</v>
      </c>
      <c r="AD49" s="9" t="s">
        <v>209</v>
      </c>
      <c r="AE49" s="9" t="s">
        <v>209</v>
      </c>
      <c r="AF49" s="9" t="s">
        <v>209</v>
      </c>
      <c r="AG49" s="9" t="s">
        <v>228</v>
      </c>
      <c r="AH49" s="3" t="s">
        <v>211</v>
      </c>
      <c r="AI49" s="9" t="s">
        <v>211</v>
      </c>
      <c r="AJ49" s="9">
        <f>1.17+0.47+1</f>
        <v>2.6399999999999997</v>
      </c>
      <c r="AK49" s="9">
        <v>0</v>
      </c>
      <c r="AL49" s="9"/>
      <c r="AM49" s="8" t="s">
        <v>534</v>
      </c>
      <c r="AN49" s="9" t="s">
        <v>222</v>
      </c>
      <c r="AO49" s="9">
        <v>40</v>
      </c>
      <c r="AP49" s="9" t="s">
        <v>210</v>
      </c>
      <c r="AQ49" s="9"/>
      <c r="AR49" s="9" t="s">
        <v>210</v>
      </c>
      <c r="AS49" s="9"/>
      <c r="AT49" s="9"/>
      <c r="AU49" s="4"/>
      <c r="AV49" s="9"/>
      <c r="AW49" s="9"/>
      <c r="AX49" s="9" t="s">
        <v>512</v>
      </c>
    </row>
    <row r="50" spans="1:50" x14ac:dyDescent="0.25">
      <c r="A50" s="9">
        <v>55</v>
      </c>
      <c r="B50" s="3" t="s">
        <v>535</v>
      </c>
      <c r="C50" s="9" t="s">
        <v>103</v>
      </c>
      <c r="D50" s="8">
        <v>2023</v>
      </c>
      <c r="E50" s="4">
        <v>45112</v>
      </c>
      <c r="F50" s="8" t="s">
        <v>536</v>
      </c>
      <c r="G50" s="4" t="s">
        <v>201</v>
      </c>
      <c r="H50" s="8" t="s">
        <v>259</v>
      </c>
      <c r="I50" s="8" t="s">
        <v>537</v>
      </c>
      <c r="J50" s="8" t="s">
        <v>51</v>
      </c>
      <c r="K50" s="8">
        <v>2</v>
      </c>
      <c r="L50" s="8">
        <v>2</v>
      </c>
      <c r="M50" s="3" t="s">
        <v>538</v>
      </c>
      <c r="N50" s="8">
        <v>10</v>
      </c>
      <c r="O50" s="9" t="s">
        <v>539</v>
      </c>
      <c r="P50" s="9" t="s">
        <v>205</v>
      </c>
      <c r="Q50" s="9" t="s">
        <v>18</v>
      </c>
      <c r="R50" s="9" t="s">
        <v>13</v>
      </c>
      <c r="S50" s="9" t="s">
        <v>540</v>
      </c>
      <c r="T50" s="9" t="s">
        <v>354</v>
      </c>
      <c r="U50" s="9" t="s">
        <v>51</v>
      </c>
      <c r="V50" s="9"/>
      <c r="W50" s="3" t="s">
        <v>541</v>
      </c>
      <c r="X50" s="3" t="s">
        <v>104</v>
      </c>
      <c r="Y50" s="8">
        <v>818202</v>
      </c>
      <c r="Z50" s="8">
        <v>728537</v>
      </c>
      <c r="AA50" s="9">
        <v>0.16</v>
      </c>
      <c r="AB50" s="9">
        <v>0.01</v>
      </c>
      <c r="AC50" s="9" t="s">
        <v>209</v>
      </c>
      <c r="AD50" s="9" t="s">
        <v>209</v>
      </c>
      <c r="AE50" s="9" t="s">
        <v>209</v>
      </c>
      <c r="AF50" s="9" t="s">
        <v>209</v>
      </c>
      <c r="AG50" s="9" t="s">
        <v>228</v>
      </c>
      <c r="AH50" s="3" t="s">
        <v>211</v>
      </c>
      <c r="AI50" s="9" t="s">
        <v>211</v>
      </c>
      <c r="AJ50" s="9">
        <f>0.16+0.2</f>
        <v>0.36</v>
      </c>
      <c r="AK50" s="9">
        <v>0</v>
      </c>
      <c r="AL50" s="9"/>
      <c r="AM50" s="8" t="s">
        <v>542</v>
      </c>
      <c r="AN50" s="9" t="s">
        <v>511</v>
      </c>
      <c r="AO50" s="9">
        <v>40</v>
      </c>
      <c r="AP50" s="9" t="s">
        <v>210</v>
      </c>
      <c r="AQ50" s="9"/>
      <c r="AR50" s="9" t="s">
        <v>210</v>
      </c>
      <c r="AS50" s="9"/>
      <c r="AT50" s="9"/>
      <c r="AU50" s="4"/>
      <c r="AV50" s="9"/>
      <c r="AW50" s="9"/>
      <c r="AX50" s="9" t="s">
        <v>512</v>
      </c>
    </row>
    <row r="51" spans="1:50" x14ac:dyDescent="0.25">
      <c r="A51" s="9">
        <v>56</v>
      </c>
      <c r="B51" s="3" t="s">
        <v>543</v>
      </c>
      <c r="C51" s="9" t="s">
        <v>105</v>
      </c>
      <c r="D51" s="8">
        <v>2023</v>
      </c>
      <c r="E51" s="4">
        <v>45106</v>
      </c>
      <c r="F51" s="8" t="s">
        <v>544</v>
      </c>
      <c r="G51" s="4" t="s">
        <v>201</v>
      </c>
      <c r="H51" s="8" t="s">
        <v>545</v>
      </c>
      <c r="I51" s="8">
        <v>0</v>
      </c>
      <c r="J51" s="8" t="s">
        <v>22</v>
      </c>
      <c r="K51" s="8">
        <v>1</v>
      </c>
      <c r="L51" s="8">
        <v>1</v>
      </c>
      <c r="M51" s="3" t="s">
        <v>546</v>
      </c>
      <c r="N51" s="8">
        <v>10</v>
      </c>
      <c r="O51" s="9" t="s">
        <v>11</v>
      </c>
      <c r="P51" s="9" t="s">
        <v>205</v>
      </c>
      <c r="Q51" s="9" t="s">
        <v>18</v>
      </c>
      <c r="R51" s="9" t="s">
        <v>13</v>
      </c>
      <c r="S51" s="9" t="s">
        <v>547</v>
      </c>
      <c r="T51" s="9" t="s">
        <v>354</v>
      </c>
      <c r="U51" s="9" t="s">
        <v>71</v>
      </c>
      <c r="V51" s="9"/>
      <c r="W51" s="3" t="s">
        <v>546</v>
      </c>
      <c r="X51" s="3" t="s">
        <v>68</v>
      </c>
      <c r="Y51" s="8">
        <v>829509</v>
      </c>
      <c r="Z51" s="8">
        <v>734337</v>
      </c>
      <c r="AA51" s="9">
        <v>1.45</v>
      </c>
      <c r="AB51" s="9">
        <v>0.01</v>
      </c>
      <c r="AC51" s="9" t="s">
        <v>209</v>
      </c>
      <c r="AD51" s="9" t="s">
        <v>209</v>
      </c>
      <c r="AE51" s="9" t="s">
        <v>209</v>
      </c>
      <c r="AF51" s="9" t="s">
        <v>209</v>
      </c>
      <c r="AG51" s="9" t="s">
        <v>228</v>
      </c>
      <c r="AH51" s="3" t="s">
        <v>211</v>
      </c>
      <c r="AI51" s="9" t="s">
        <v>211</v>
      </c>
      <c r="AJ51" s="9">
        <v>1.45</v>
      </c>
      <c r="AK51" s="9">
        <v>0</v>
      </c>
      <c r="AL51" s="9" t="s">
        <v>212</v>
      </c>
      <c r="AM51" s="8" t="s">
        <v>548</v>
      </c>
      <c r="AN51" s="9" t="s">
        <v>549</v>
      </c>
      <c r="AO51" s="9">
        <v>20</v>
      </c>
      <c r="AP51" s="9" t="s">
        <v>228</v>
      </c>
      <c r="AQ51" s="9"/>
      <c r="AR51" s="9" t="s">
        <v>228</v>
      </c>
      <c r="AS51" s="9"/>
      <c r="AT51" s="9"/>
      <c r="AU51" s="4">
        <v>45188</v>
      </c>
      <c r="AV51" s="9" t="s">
        <v>228</v>
      </c>
      <c r="AW51" s="9" t="s">
        <v>228</v>
      </c>
      <c r="AX51" s="9" t="s">
        <v>211</v>
      </c>
    </row>
    <row r="52" spans="1:50" x14ac:dyDescent="0.25">
      <c r="A52" s="9">
        <v>57</v>
      </c>
      <c r="B52" s="3" t="s">
        <v>550</v>
      </c>
      <c r="C52" s="9" t="s">
        <v>107</v>
      </c>
      <c r="D52" s="8">
        <v>2023</v>
      </c>
      <c r="E52" s="4">
        <v>45113</v>
      </c>
      <c r="F52" s="8" t="s">
        <v>551</v>
      </c>
      <c r="G52" s="4" t="s">
        <v>201</v>
      </c>
      <c r="H52" s="8" t="s">
        <v>552</v>
      </c>
      <c r="I52" s="8" t="s">
        <v>553</v>
      </c>
      <c r="J52" s="8" t="s">
        <v>554</v>
      </c>
      <c r="K52" s="8">
        <v>1</v>
      </c>
      <c r="L52" s="8">
        <v>1</v>
      </c>
      <c r="M52" s="3" t="s">
        <v>555</v>
      </c>
      <c r="N52" s="8">
        <v>10</v>
      </c>
      <c r="O52" s="9" t="s">
        <v>21</v>
      </c>
      <c r="P52" s="9" t="s">
        <v>205</v>
      </c>
      <c r="Q52" s="9" t="s">
        <v>18</v>
      </c>
      <c r="R52" s="9" t="s">
        <v>13</v>
      </c>
      <c r="S52" s="9" t="s">
        <v>556</v>
      </c>
      <c r="T52" s="9" t="s">
        <v>354</v>
      </c>
      <c r="U52" s="9" t="s">
        <v>106</v>
      </c>
      <c r="V52" s="9"/>
      <c r="W52" s="3" t="s">
        <v>555</v>
      </c>
      <c r="X52" s="3" t="s">
        <v>108</v>
      </c>
      <c r="Y52" s="8">
        <v>812883</v>
      </c>
      <c r="Z52" s="8">
        <v>715206</v>
      </c>
      <c r="AA52" s="9">
        <v>0.3</v>
      </c>
      <c r="AB52" s="9">
        <v>0.01</v>
      </c>
      <c r="AC52" s="9" t="s">
        <v>209</v>
      </c>
      <c r="AD52" s="9" t="s">
        <v>209</v>
      </c>
      <c r="AE52" s="9" t="s">
        <v>209</v>
      </c>
      <c r="AF52" s="9" t="s">
        <v>209</v>
      </c>
      <c r="AG52" s="9" t="s">
        <v>228</v>
      </c>
      <c r="AH52" s="3" t="s">
        <v>211</v>
      </c>
      <c r="AI52" s="9" t="s">
        <v>211</v>
      </c>
      <c r="AJ52" s="9">
        <v>0.3</v>
      </c>
      <c r="AK52" s="9">
        <v>0</v>
      </c>
      <c r="AL52" s="9" t="s">
        <v>212</v>
      </c>
      <c r="AM52" s="8" t="s">
        <v>557</v>
      </c>
      <c r="AN52" s="9" t="s">
        <v>222</v>
      </c>
      <c r="AO52" s="9">
        <v>20</v>
      </c>
      <c r="AP52" s="9" t="s">
        <v>228</v>
      </c>
      <c r="AQ52" s="9"/>
      <c r="AR52" s="9" t="s">
        <v>210</v>
      </c>
      <c r="AS52" s="9"/>
      <c r="AT52" s="9"/>
      <c r="AU52" s="4">
        <v>45211</v>
      </c>
      <c r="AV52" s="9" t="s">
        <v>210</v>
      </c>
      <c r="AW52" s="9" t="s">
        <v>228</v>
      </c>
      <c r="AX52" s="9" t="s">
        <v>242</v>
      </c>
    </row>
    <row r="53" spans="1:50" x14ac:dyDescent="0.25">
      <c r="A53" s="9">
        <v>58</v>
      </c>
      <c r="B53" s="3" t="s">
        <v>558</v>
      </c>
      <c r="C53" s="9" t="s">
        <v>109</v>
      </c>
      <c r="D53" s="8">
        <v>2023</v>
      </c>
      <c r="E53" s="4">
        <v>45103</v>
      </c>
      <c r="F53" s="8" t="s">
        <v>559</v>
      </c>
      <c r="G53" s="4" t="s">
        <v>201</v>
      </c>
      <c r="H53" s="8" t="s">
        <v>560</v>
      </c>
      <c r="I53" s="8" t="s">
        <v>561</v>
      </c>
      <c r="J53" s="8" t="s">
        <v>22</v>
      </c>
      <c r="K53" s="8">
        <v>1</v>
      </c>
      <c r="L53" s="8">
        <v>1</v>
      </c>
      <c r="M53" s="3" t="s">
        <v>562</v>
      </c>
      <c r="N53" s="8">
        <v>10</v>
      </c>
      <c r="O53" s="9" t="s">
        <v>21</v>
      </c>
      <c r="P53" s="9" t="s">
        <v>205</v>
      </c>
      <c r="Q53" s="9" t="s">
        <v>18</v>
      </c>
      <c r="R53" s="9" t="s">
        <v>13</v>
      </c>
      <c r="S53" s="9" t="s">
        <v>563</v>
      </c>
      <c r="T53" s="9" t="s">
        <v>354</v>
      </c>
      <c r="U53" s="9" t="s">
        <v>71</v>
      </c>
      <c r="V53" s="9"/>
      <c r="W53" s="3" t="s">
        <v>562</v>
      </c>
      <c r="X53" s="3" t="s">
        <v>110</v>
      </c>
      <c r="Y53" s="8">
        <v>842473</v>
      </c>
      <c r="Z53" s="8">
        <v>741309</v>
      </c>
      <c r="AA53" s="9">
        <v>3.95</v>
      </c>
      <c r="AB53" s="9">
        <v>0.01</v>
      </c>
      <c r="AC53" s="9" t="s">
        <v>209</v>
      </c>
      <c r="AD53" s="9" t="s">
        <v>209</v>
      </c>
      <c r="AE53" s="9" t="s">
        <v>209</v>
      </c>
      <c r="AF53" s="9" t="s">
        <v>209</v>
      </c>
      <c r="AG53" s="9" t="s">
        <v>228</v>
      </c>
      <c r="AH53" s="3" t="s">
        <v>211</v>
      </c>
      <c r="AI53" s="9" t="s">
        <v>211</v>
      </c>
      <c r="AJ53" s="9">
        <v>0.3</v>
      </c>
      <c r="AK53" s="9">
        <v>0</v>
      </c>
      <c r="AL53" s="9" t="s">
        <v>212</v>
      </c>
      <c r="AM53" s="8" t="s">
        <v>564</v>
      </c>
      <c r="AN53" s="9" t="s">
        <v>222</v>
      </c>
      <c r="AO53" s="9">
        <v>20</v>
      </c>
      <c r="AP53" s="9" t="s">
        <v>228</v>
      </c>
      <c r="AQ53" s="9"/>
      <c r="AR53" s="9"/>
      <c r="AS53" s="9"/>
      <c r="AT53" s="9"/>
      <c r="AU53" s="4"/>
      <c r="AV53" s="9"/>
      <c r="AW53" s="9"/>
      <c r="AX53" s="9" t="s">
        <v>293</v>
      </c>
    </row>
    <row r="54" spans="1:50" x14ac:dyDescent="0.25">
      <c r="A54" s="9">
        <v>59</v>
      </c>
      <c r="B54" s="3" t="s">
        <v>565</v>
      </c>
      <c r="C54" s="9" t="s">
        <v>111</v>
      </c>
      <c r="D54" s="8">
        <v>2023</v>
      </c>
      <c r="E54" s="4">
        <v>45111</v>
      </c>
      <c r="F54" s="8" t="s">
        <v>566</v>
      </c>
      <c r="G54" s="4" t="s">
        <v>201</v>
      </c>
      <c r="H54" s="8" t="s">
        <v>567</v>
      </c>
      <c r="I54" s="8" t="s">
        <v>568</v>
      </c>
      <c r="J54" s="8" t="s">
        <v>22</v>
      </c>
      <c r="K54" s="8">
        <v>1</v>
      </c>
      <c r="L54" s="8">
        <v>1</v>
      </c>
      <c r="M54" s="3" t="s">
        <v>278</v>
      </c>
      <c r="N54" s="8">
        <v>10</v>
      </c>
      <c r="O54" s="9" t="s">
        <v>11</v>
      </c>
      <c r="P54" s="9" t="s">
        <v>205</v>
      </c>
      <c r="Q54" s="9" t="s">
        <v>18</v>
      </c>
      <c r="R54" s="9" t="s">
        <v>13</v>
      </c>
      <c r="S54" s="9" t="s">
        <v>569</v>
      </c>
      <c r="T54" s="9" t="s">
        <v>354</v>
      </c>
      <c r="U54" s="9" t="s">
        <v>71</v>
      </c>
      <c r="V54" s="9"/>
      <c r="W54" s="3" t="s">
        <v>278</v>
      </c>
      <c r="X54" s="3" t="s">
        <v>28</v>
      </c>
      <c r="Y54" s="8">
        <v>837166</v>
      </c>
      <c r="Z54" s="8">
        <v>737511</v>
      </c>
      <c r="AA54" s="9">
        <v>9.85</v>
      </c>
      <c r="AB54" s="9">
        <v>0.01</v>
      </c>
      <c r="AC54" s="9" t="s">
        <v>209</v>
      </c>
      <c r="AD54" s="9" t="s">
        <v>209</v>
      </c>
      <c r="AE54" s="9" t="s">
        <v>209</v>
      </c>
      <c r="AF54" s="9" t="s">
        <v>209</v>
      </c>
      <c r="AG54" s="9" t="s">
        <v>228</v>
      </c>
      <c r="AH54" s="3" t="s">
        <v>211</v>
      </c>
      <c r="AI54" s="9" t="s">
        <v>211</v>
      </c>
      <c r="AJ54" s="9">
        <v>9.85</v>
      </c>
      <c r="AK54" s="9">
        <v>0</v>
      </c>
      <c r="AL54" s="9"/>
      <c r="AM54" s="8" t="s">
        <v>570</v>
      </c>
      <c r="AN54" s="9" t="s">
        <v>222</v>
      </c>
      <c r="AO54" s="9">
        <v>200</v>
      </c>
      <c r="AP54" s="9" t="s">
        <v>210</v>
      </c>
      <c r="AQ54" s="9"/>
      <c r="AR54" s="9" t="s">
        <v>210</v>
      </c>
      <c r="AS54" s="4">
        <v>45177</v>
      </c>
      <c r="AT54" s="9"/>
      <c r="AU54" s="4"/>
      <c r="AV54" s="9"/>
      <c r="AW54" s="9"/>
      <c r="AX54" s="9" t="s">
        <v>571</v>
      </c>
    </row>
    <row r="55" spans="1:50" s="11" customFormat="1" x14ac:dyDescent="0.25">
      <c r="A55" s="9">
        <v>60</v>
      </c>
      <c r="B55" s="3" t="s">
        <v>572</v>
      </c>
      <c r="C55" s="9" t="s">
        <v>112</v>
      </c>
      <c r="D55" s="8">
        <v>2023</v>
      </c>
      <c r="E55" s="4">
        <v>45117</v>
      </c>
      <c r="F55" s="8" t="s">
        <v>573</v>
      </c>
      <c r="G55" s="4" t="s">
        <v>201</v>
      </c>
      <c r="H55" s="8" t="s">
        <v>574</v>
      </c>
      <c r="I55" s="8" t="s">
        <v>575</v>
      </c>
      <c r="J55" s="8" t="s">
        <v>22</v>
      </c>
      <c r="K55" s="8">
        <v>10</v>
      </c>
      <c r="L55" s="8">
        <v>2</v>
      </c>
      <c r="M55" s="3" t="s">
        <v>576</v>
      </c>
      <c r="N55" s="8">
        <v>105</v>
      </c>
      <c r="O55" s="9" t="s">
        <v>11</v>
      </c>
      <c r="P55" s="9" t="s">
        <v>220</v>
      </c>
      <c r="Q55" s="9" t="s">
        <v>18</v>
      </c>
      <c r="R55" s="9" t="s">
        <v>13</v>
      </c>
      <c r="S55" s="9" t="s">
        <v>263</v>
      </c>
      <c r="T55" s="9" t="s">
        <v>207</v>
      </c>
      <c r="U55" s="9" t="s">
        <v>71</v>
      </c>
      <c r="V55" s="9"/>
      <c r="W55" s="3" t="s">
        <v>576</v>
      </c>
      <c r="X55" s="3" t="s">
        <v>113</v>
      </c>
      <c r="Y55" s="8">
        <v>827866</v>
      </c>
      <c r="Z55" s="8">
        <v>741332</v>
      </c>
      <c r="AA55" s="9">
        <f>106.37+2.04</f>
        <v>108.41000000000001</v>
      </c>
      <c r="AB55" s="9">
        <v>0.01</v>
      </c>
      <c r="AC55" s="9" t="s">
        <v>209</v>
      </c>
      <c r="AD55" s="9" t="s">
        <v>209</v>
      </c>
      <c r="AE55" s="9" t="s">
        <v>209</v>
      </c>
      <c r="AF55" s="9" t="s">
        <v>209</v>
      </c>
      <c r="AG55" s="9" t="s">
        <v>228</v>
      </c>
      <c r="AH55" s="3" t="s">
        <v>211</v>
      </c>
      <c r="AI55" s="9" t="s">
        <v>211</v>
      </c>
      <c r="AJ55" s="9">
        <f>AA55</f>
        <v>108.41000000000001</v>
      </c>
      <c r="AK55" s="9">
        <v>0</v>
      </c>
      <c r="AL55" s="9"/>
      <c r="AM55" s="8" t="s">
        <v>577</v>
      </c>
      <c r="AN55" s="9" t="s">
        <v>222</v>
      </c>
      <c r="AO55" s="9">
        <v>200</v>
      </c>
      <c r="AP55" s="9" t="s">
        <v>210</v>
      </c>
      <c r="AQ55" s="9"/>
      <c r="AR55" s="9" t="s">
        <v>228</v>
      </c>
      <c r="AS55" s="4">
        <v>45155</v>
      </c>
      <c r="AT55" s="9"/>
      <c r="AU55" s="4"/>
      <c r="AV55" s="9"/>
      <c r="AW55" s="9"/>
      <c r="AX55" s="9" t="s">
        <v>571</v>
      </c>
    </row>
    <row r="56" spans="1:50" x14ac:dyDescent="0.25">
      <c r="A56" s="9">
        <v>61</v>
      </c>
      <c r="B56" s="3" t="s">
        <v>578</v>
      </c>
      <c r="C56" s="9" t="s">
        <v>115</v>
      </c>
      <c r="D56" s="8">
        <v>2023</v>
      </c>
      <c r="E56" s="4">
        <v>45117</v>
      </c>
      <c r="F56" s="8" t="s">
        <v>579</v>
      </c>
      <c r="G56" s="4" t="s">
        <v>201</v>
      </c>
      <c r="H56" s="8" t="s">
        <v>580</v>
      </c>
      <c r="I56" s="8" t="s">
        <v>581</v>
      </c>
      <c r="J56" s="8" t="s">
        <v>12</v>
      </c>
      <c r="K56" s="8">
        <v>48</v>
      </c>
      <c r="L56" s="8">
        <v>2</v>
      </c>
      <c r="M56" s="3" t="s">
        <v>582</v>
      </c>
      <c r="N56" s="8">
        <v>100</v>
      </c>
      <c r="O56" s="9" t="s">
        <v>114</v>
      </c>
      <c r="P56" s="9" t="s">
        <v>220</v>
      </c>
      <c r="Q56" s="9" t="s">
        <v>18</v>
      </c>
      <c r="R56" s="9" t="s">
        <v>13</v>
      </c>
      <c r="S56" s="9" t="s">
        <v>583</v>
      </c>
      <c r="T56" s="9" t="s">
        <v>354</v>
      </c>
      <c r="U56" s="9" t="s">
        <v>12</v>
      </c>
      <c r="V56" s="9"/>
      <c r="W56" s="3" t="s">
        <v>584</v>
      </c>
      <c r="X56" s="3" t="s">
        <v>585</v>
      </c>
      <c r="Y56" s="8">
        <v>809684</v>
      </c>
      <c r="Z56" s="8">
        <v>747486</v>
      </c>
      <c r="AA56" s="9">
        <v>63.34</v>
      </c>
      <c r="AB56" s="9">
        <v>0.1</v>
      </c>
      <c r="AC56" s="9" t="s">
        <v>209</v>
      </c>
      <c r="AD56" s="9" t="s">
        <v>209</v>
      </c>
      <c r="AE56" s="9" t="s">
        <v>209</v>
      </c>
      <c r="AF56" s="9" t="s">
        <v>209</v>
      </c>
      <c r="AG56" s="9" t="s">
        <v>228</v>
      </c>
      <c r="AH56" s="3" t="s">
        <v>211</v>
      </c>
      <c r="AI56" s="9" t="s">
        <v>211</v>
      </c>
      <c r="AJ56" s="9">
        <f>63.34+6.26</f>
        <v>69.600000000000009</v>
      </c>
      <c r="AK56" s="9">
        <v>0</v>
      </c>
      <c r="AL56" s="9" t="s">
        <v>212</v>
      </c>
      <c r="AM56" s="8" t="s">
        <v>586</v>
      </c>
      <c r="AN56" s="9" t="s">
        <v>443</v>
      </c>
      <c r="AO56" s="9">
        <f>48*20</f>
        <v>960</v>
      </c>
      <c r="AP56" s="9" t="s">
        <v>228</v>
      </c>
      <c r="AQ56" s="9"/>
      <c r="AR56" s="9" t="s">
        <v>228</v>
      </c>
      <c r="AS56" s="9"/>
      <c r="AT56" s="9"/>
      <c r="AU56" s="4">
        <v>45124</v>
      </c>
      <c r="AV56" s="9" t="s">
        <v>210</v>
      </c>
      <c r="AW56" s="9" t="s">
        <v>210</v>
      </c>
      <c r="AX56" s="9" t="s">
        <v>457</v>
      </c>
    </row>
    <row r="57" spans="1:50" x14ac:dyDescent="0.25">
      <c r="A57" s="9">
        <v>62</v>
      </c>
      <c r="B57" s="3" t="s">
        <v>587</v>
      </c>
      <c r="C57" s="9" t="s">
        <v>117</v>
      </c>
      <c r="D57" s="8">
        <v>2023</v>
      </c>
      <c r="E57" s="4">
        <v>45118</v>
      </c>
      <c r="F57" s="8" t="s">
        <v>588</v>
      </c>
      <c r="G57" s="4" t="s">
        <v>201</v>
      </c>
      <c r="H57" s="8" t="s">
        <v>589</v>
      </c>
      <c r="I57" s="8" t="s">
        <v>590</v>
      </c>
      <c r="J57" s="8" t="s">
        <v>22</v>
      </c>
      <c r="K57" s="8">
        <v>3</v>
      </c>
      <c r="L57" s="8">
        <v>1</v>
      </c>
      <c r="M57" s="3" t="s">
        <v>278</v>
      </c>
      <c r="N57" s="8">
        <v>15</v>
      </c>
      <c r="O57" s="9" t="s">
        <v>114</v>
      </c>
      <c r="P57" s="9" t="s">
        <v>205</v>
      </c>
      <c r="Q57" s="9" t="s">
        <v>18</v>
      </c>
      <c r="R57" s="9" t="s">
        <v>13</v>
      </c>
      <c r="S57" s="9" t="s">
        <v>591</v>
      </c>
      <c r="T57" s="9" t="s">
        <v>354</v>
      </c>
      <c r="U57" s="9" t="s">
        <v>71</v>
      </c>
      <c r="V57" s="9"/>
      <c r="W57" s="3" t="s">
        <v>278</v>
      </c>
      <c r="X57" s="3" t="s">
        <v>28</v>
      </c>
      <c r="Y57" s="8">
        <v>817143</v>
      </c>
      <c r="Z57" s="8">
        <v>739010</v>
      </c>
      <c r="AA57" s="9">
        <v>9.1999999999999993</v>
      </c>
      <c r="AB57" s="9">
        <v>0.01</v>
      </c>
      <c r="AC57" s="9" t="s">
        <v>209</v>
      </c>
      <c r="AD57" s="9" t="s">
        <v>209</v>
      </c>
      <c r="AE57" s="9" t="s">
        <v>209</v>
      </c>
      <c r="AF57" s="9" t="s">
        <v>209</v>
      </c>
      <c r="AG57" s="9" t="s">
        <v>228</v>
      </c>
      <c r="AH57" s="3" t="s">
        <v>211</v>
      </c>
      <c r="AI57" s="9" t="s">
        <v>211</v>
      </c>
      <c r="AJ57" s="9">
        <v>9.1999999999999993</v>
      </c>
      <c r="AK57" s="9">
        <v>0</v>
      </c>
      <c r="AL57" s="9" t="s">
        <v>212</v>
      </c>
      <c r="AM57" s="8" t="s">
        <v>592</v>
      </c>
      <c r="AN57" s="9" t="s">
        <v>222</v>
      </c>
      <c r="AO57" s="9">
        <v>60</v>
      </c>
      <c r="AP57" s="9" t="s">
        <v>228</v>
      </c>
      <c r="AQ57" s="9"/>
      <c r="AR57" s="9" t="s">
        <v>228</v>
      </c>
      <c r="AS57" s="9"/>
      <c r="AT57" s="9"/>
      <c r="AU57" s="4">
        <v>45216</v>
      </c>
      <c r="AV57" s="9" t="s">
        <v>210</v>
      </c>
      <c r="AW57" s="9" t="s">
        <v>228</v>
      </c>
      <c r="AX57" s="9" t="s">
        <v>593</v>
      </c>
    </row>
    <row r="58" spans="1:50" x14ac:dyDescent="0.25">
      <c r="A58" s="9">
        <v>63</v>
      </c>
      <c r="B58" s="3" t="s">
        <v>594</v>
      </c>
      <c r="C58" s="9" t="s">
        <v>118</v>
      </c>
      <c r="D58" s="8">
        <v>2023</v>
      </c>
      <c r="E58" s="4">
        <v>45118</v>
      </c>
      <c r="F58" s="8" t="s">
        <v>595</v>
      </c>
      <c r="G58" s="4" t="s">
        <v>201</v>
      </c>
      <c r="H58" s="8" t="s">
        <v>589</v>
      </c>
      <c r="I58" s="8" t="s">
        <v>590</v>
      </c>
      <c r="J58" s="8" t="s">
        <v>22</v>
      </c>
      <c r="K58" s="8">
        <v>100</v>
      </c>
      <c r="L58" s="8">
        <v>1</v>
      </c>
      <c r="M58" s="3" t="s">
        <v>405</v>
      </c>
      <c r="N58" s="8">
        <v>1000</v>
      </c>
      <c r="O58" s="9" t="s">
        <v>11</v>
      </c>
      <c r="P58" s="9" t="s">
        <v>220</v>
      </c>
      <c r="Q58" s="9" t="s">
        <v>18</v>
      </c>
      <c r="R58" s="9" t="s">
        <v>13</v>
      </c>
      <c r="S58" s="9" t="s">
        <v>591</v>
      </c>
      <c r="T58" s="9" t="s">
        <v>354</v>
      </c>
      <c r="U58" s="9" t="s">
        <v>71</v>
      </c>
      <c r="V58" s="9"/>
      <c r="W58" s="3" t="s">
        <v>405</v>
      </c>
      <c r="X58" s="3" t="s">
        <v>35</v>
      </c>
      <c r="Y58" s="8">
        <v>838751</v>
      </c>
      <c r="Z58" s="8">
        <v>738350</v>
      </c>
      <c r="AA58" s="9">
        <v>100</v>
      </c>
      <c r="AB58" s="9">
        <v>0.01</v>
      </c>
      <c r="AC58" s="9" t="s">
        <v>209</v>
      </c>
      <c r="AD58" s="9" t="s">
        <v>209</v>
      </c>
      <c r="AE58" s="9" t="s">
        <v>209</v>
      </c>
      <c r="AF58" s="9" t="s">
        <v>209</v>
      </c>
      <c r="AG58" s="9" t="s">
        <v>228</v>
      </c>
      <c r="AH58" s="3" t="s">
        <v>211</v>
      </c>
      <c r="AI58" s="9" t="s">
        <v>211</v>
      </c>
      <c r="AJ58" s="9">
        <v>100</v>
      </c>
      <c r="AK58" s="9">
        <v>0</v>
      </c>
      <c r="AL58" s="9"/>
      <c r="AM58" s="8">
        <v>2261</v>
      </c>
      <c r="AN58" s="9" t="s">
        <v>319</v>
      </c>
      <c r="AO58" s="9" t="s">
        <v>319</v>
      </c>
      <c r="AP58" s="9" t="s">
        <v>228</v>
      </c>
      <c r="AQ58" s="9"/>
      <c r="AR58" s="9" t="s">
        <v>228</v>
      </c>
      <c r="AS58" s="9"/>
      <c r="AT58" s="9"/>
      <c r="AU58" s="4">
        <v>45255</v>
      </c>
      <c r="AV58" s="9" t="s">
        <v>319</v>
      </c>
      <c r="AW58" s="9" t="s">
        <v>228</v>
      </c>
      <c r="AX58" s="9" t="s">
        <v>211</v>
      </c>
    </row>
    <row r="59" spans="1:50" x14ac:dyDescent="0.25">
      <c r="A59" s="9">
        <v>64</v>
      </c>
      <c r="B59" s="3" t="s">
        <v>596</v>
      </c>
      <c r="C59" s="9" t="s">
        <v>119</v>
      </c>
      <c r="D59" s="8">
        <v>2023</v>
      </c>
      <c r="E59" s="4">
        <v>45118</v>
      </c>
      <c r="F59" s="8" t="s">
        <v>597</v>
      </c>
      <c r="G59" s="4" t="s">
        <v>201</v>
      </c>
      <c r="H59" s="8" t="s">
        <v>416</v>
      </c>
      <c r="I59" s="8" t="s">
        <v>417</v>
      </c>
      <c r="J59" s="8" t="s">
        <v>84</v>
      </c>
      <c r="K59" s="8">
        <v>1</v>
      </c>
      <c r="L59" s="8">
        <v>1</v>
      </c>
      <c r="M59" s="3" t="s">
        <v>278</v>
      </c>
      <c r="N59" s="8">
        <v>35</v>
      </c>
      <c r="O59" s="9" t="s">
        <v>11</v>
      </c>
      <c r="P59" s="9" t="s">
        <v>220</v>
      </c>
      <c r="Q59" s="9" t="s">
        <v>18</v>
      </c>
      <c r="R59" s="9" t="s">
        <v>13</v>
      </c>
      <c r="S59" s="9" t="s">
        <v>598</v>
      </c>
      <c r="T59" s="9" t="s">
        <v>354</v>
      </c>
      <c r="U59" s="9" t="s">
        <v>84</v>
      </c>
      <c r="V59" s="9"/>
      <c r="W59" s="3" t="s">
        <v>278</v>
      </c>
      <c r="X59" s="3" t="s">
        <v>28</v>
      </c>
      <c r="Y59" s="8">
        <v>801325</v>
      </c>
      <c r="Z59" s="8">
        <v>745673</v>
      </c>
      <c r="AA59" s="9">
        <v>33.93</v>
      </c>
      <c r="AB59" s="9">
        <v>0.01</v>
      </c>
      <c r="AC59" s="9" t="s">
        <v>209</v>
      </c>
      <c r="AD59" s="9" t="s">
        <v>209</v>
      </c>
      <c r="AE59" s="9" t="s">
        <v>209</v>
      </c>
      <c r="AF59" s="9" t="s">
        <v>209</v>
      </c>
      <c r="AG59" s="9" t="s">
        <v>228</v>
      </c>
      <c r="AH59" s="3" t="s">
        <v>211</v>
      </c>
      <c r="AI59" s="9" t="s">
        <v>211</v>
      </c>
      <c r="AJ59" s="9">
        <v>33.93</v>
      </c>
      <c r="AK59" s="9">
        <v>0</v>
      </c>
      <c r="AL59" s="9"/>
      <c r="AM59" s="8" t="s">
        <v>599</v>
      </c>
      <c r="AN59" s="9" t="s">
        <v>222</v>
      </c>
      <c r="AO59" s="9">
        <v>20</v>
      </c>
      <c r="AP59" s="9" t="s">
        <v>210</v>
      </c>
      <c r="AQ59" s="9"/>
      <c r="AR59" s="9" t="s">
        <v>600</v>
      </c>
      <c r="AS59" s="4">
        <v>45149</v>
      </c>
      <c r="AT59" s="9"/>
      <c r="AU59" s="4"/>
      <c r="AV59" s="9"/>
      <c r="AW59" s="9"/>
      <c r="AX59" s="9" t="s">
        <v>571</v>
      </c>
    </row>
    <row r="60" spans="1:50" x14ac:dyDescent="0.25">
      <c r="A60" s="9">
        <v>67</v>
      </c>
      <c r="B60" s="3" t="s">
        <v>601</v>
      </c>
      <c r="C60" s="9" t="s">
        <v>120</v>
      </c>
      <c r="D60" s="8">
        <v>2023</v>
      </c>
      <c r="E60" s="4">
        <v>45120</v>
      </c>
      <c r="F60" s="8" t="s">
        <v>602</v>
      </c>
      <c r="G60" s="4" t="s">
        <v>201</v>
      </c>
      <c r="H60" s="8" t="s">
        <v>603</v>
      </c>
      <c r="I60" s="8" t="s">
        <v>604</v>
      </c>
      <c r="J60" s="8" t="s">
        <v>51</v>
      </c>
      <c r="K60" s="8">
        <v>7</v>
      </c>
      <c r="L60" s="8">
        <v>3</v>
      </c>
      <c r="M60" s="3" t="s">
        <v>605</v>
      </c>
      <c r="N60" s="8">
        <v>10</v>
      </c>
      <c r="O60" s="9" t="s">
        <v>21</v>
      </c>
      <c r="P60" s="9" t="s">
        <v>205</v>
      </c>
      <c r="Q60" s="9" t="s">
        <v>18</v>
      </c>
      <c r="R60" s="9" t="s">
        <v>13</v>
      </c>
      <c r="S60" s="9" t="s">
        <v>606</v>
      </c>
      <c r="T60" s="9" t="s">
        <v>354</v>
      </c>
      <c r="U60" s="9" t="s">
        <v>51</v>
      </c>
      <c r="V60" s="9"/>
      <c r="W60" s="3" t="s">
        <v>607</v>
      </c>
      <c r="X60" s="3" t="s">
        <v>608</v>
      </c>
      <c r="Y60" s="8">
        <v>818897</v>
      </c>
      <c r="Z60" s="8">
        <v>728506</v>
      </c>
      <c r="AA60" s="9">
        <f>2.03+1.21+0.49</f>
        <v>3.7299999999999995</v>
      </c>
      <c r="AB60" s="9">
        <v>0.01</v>
      </c>
      <c r="AC60" s="9" t="s">
        <v>209</v>
      </c>
      <c r="AD60" s="9" t="s">
        <v>209</v>
      </c>
      <c r="AE60" s="9" t="s">
        <v>209</v>
      </c>
      <c r="AF60" s="9" t="s">
        <v>209</v>
      </c>
      <c r="AG60" s="9" t="s">
        <v>228</v>
      </c>
      <c r="AH60" s="3" t="s">
        <v>211</v>
      </c>
      <c r="AI60" s="9" t="s">
        <v>211</v>
      </c>
      <c r="AJ60" s="9">
        <f>AA60</f>
        <v>3.7299999999999995</v>
      </c>
      <c r="AK60" s="9">
        <v>0</v>
      </c>
      <c r="AL60" s="9"/>
      <c r="AM60" s="8" t="s">
        <v>609</v>
      </c>
      <c r="AN60" s="9" t="s">
        <v>222</v>
      </c>
      <c r="AO60" s="9">
        <v>140</v>
      </c>
      <c r="AP60" s="9" t="s">
        <v>210</v>
      </c>
      <c r="AQ60" s="9"/>
      <c r="AR60" s="9" t="s">
        <v>210</v>
      </c>
      <c r="AS60" s="9"/>
      <c r="AT60" s="9"/>
      <c r="AU60" s="4"/>
      <c r="AV60" s="9"/>
      <c r="AW60" s="9"/>
      <c r="AX60" s="9" t="s">
        <v>512</v>
      </c>
    </row>
    <row r="61" spans="1:50" x14ac:dyDescent="0.25">
      <c r="A61" s="9">
        <v>68</v>
      </c>
      <c r="B61" s="3" t="s">
        <v>610</v>
      </c>
      <c r="C61" s="9" t="s">
        <v>122</v>
      </c>
      <c r="D61" s="8">
        <v>2023</v>
      </c>
      <c r="E61" s="4">
        <v>45126</v>
      </c>
      <c r="F61" s="8" t="s">
        <v>611</v>
      </c>
      <c r="G61" s="4" t="s">
        <v>201</v>
      </c>
      <c r="H61" s="8" t="s">
        <v>513</v>
      </c>
      <c r="I61" s="8" t="s">
        <v>612</v>
      </c>
      <c r="J61" s="8" t="s">
        <v>12</v>
      </c>
      <c r="K61" s="8">
        <v>6</v>
      </c>
      <c r="L61" s="8">
        <v>1</v>
      </c>
      <c r="M61" s="3" t="s">
        <v>576</v>
      </c>
      <c r="N61" s="8">
        <v>100</v>
      </c>
      <c r="O61" s="9" t="s">
        <v>11</v>
      </c>
      <c r="P61" s="9" t="s">
        <v>220</v>
      </c>
      <c r="Q61" s="9" t="s">
        <v>18</v>
      </c>
      <c r="R61" s="9" t="s">
        <v>13</v>
      </c>
      <c r="S61" s="9" t="s">
        <v>613</v>
      </c>
      <c r="T61" s="9" t="s">
        <v>354</v>
      </c>
      <c r="U61" s="9" t="s">
        <v>12</v>
      </c>
      <c r="V61" s="9"/>
      <c r="W61" s="3" t="s">
        <v>576</v>
      </c>
      <c r="X61" s="3" t="s">
        <v>113</v>
      </c>
      <c r="Y61" s="8">
        <v>811381</v>
      </c>
      <c r="Z61" s="8">
        <v>740518</v>
      </c>
      <c r="AA61" s="9">
        <v>75.849999999999994</v>
      </c>
      <c r="AB61" s="9">
        <v>0.1</v>
      </c>
      <c r="AC61" s="9" t="s">
        <v>209</v>
      </c>
      <c r="AD61" s="9" t="s">
        <v>209</v>
      </c>
      <c r="AE61" s="9" t="s">
        <v>209</v>
      </c>
      <c r="AF61" s="9" t="s">
        <v>209</v>
      </c>
      <c r="AG61" s="9" t="s">
        <v>228</v>
      </c>
      <c r="AH61" s="3" t="s">
        <v>211</v>
      </c>
      <c r="AI61" s="9" t="s">
        <v>211</v>
      </c>
      <c r="AJ61" s="9">
        <v>75.849999999999994</v>
      </c>
      <c r="AK61" s="9">
        <v>0</v>
      </c>
      <c r="AL61" s="9"/>
      <c r="AM61" s="8" t="s">
        <v>614</v>
      </c>
      <c r="AN61" s="9" t="s">
        <v>222</v>
      </c>
      <c r="AO61" s="9">
        <v>120</v>
      </c>
      <c r="AP61" s="9" t="s">
        <v>210</v>
      </c>
      <c r="AQ61" s="9"/>
      <c r="AR61" s="9" t="s">
        <v>228</v>
      </c>
      <c r="AS61" s="4">
        <v>45195</v>
      </c>
      <c r="AT61" s="9"/>
      <c r="AU61" s="4"/>
      <c r="AV61" s="9"/>
      <c r="AW61" s="9"/>
      <c r="AX61" s="9" t="s">
        <v>615</v>
      </c>
    </row>
    <row r="62" spans="1:50" x14ac:dyDescent="0.25">
      <c r="A62" s="9">
        <v>69</v>
      </c>
      <c r="B62" s="3" t="s">
        <v>616</v>
      </c>
      <c r="C62" s="9" t="s">
        <v>123</v>
      </c>
      <c r="D62" s="8">
        <v>2023</v>
      </c>
      <c r="E62" s="4">
        <v>45132</v>
      </c>
      <c r="F62" s="8" t="s">
        <v>617</v>
      </c>
      <c r="G62" s="4" t="s">
        <v>201</v>
      </c>
      <c r="H62" s="8" t="s">
        <v>618</v>
      </c>
      <c r="I62" s="8" t="s">
        <v>619</v>
      </c>
      <c r="J62" s="8" t="s">
        <v>277</v>
      </c>
      <c r="K62" s="8">
        <v>3</v>
      </c>
      <c r="L62" s="8">
        <v>84</v>
      </c>
      <c r="M62" s="3" t="s">
        <v>620</v>
      </c>
      <c r="N62" s="8">
        <v>100</v>
      </c>
      <c r="O62" s="9" t="s">
        <v>11</v>
      </c>
      <c r="P62" s="9" t="s">
        <v>220</v>
      </c>
      <c r="Q62" s="9" t="s">
        <v>18</v>
      </c>
      <c r="R62" s="9" t="s">
        <v>13</v>
      </c>
      <c r="S62" s="9" t="s">
        <v>613</v>
      </c>
      <c r="T62" s="9" t="s">
        <v>354</v>
      </c>
      <c r="U62" s="9" t="s">
        <v>37</v>
      </c>
      <c r="V62" s="9"/>
      <c r="W62" s="3" t="s">
        <v>621</v>
      </c>
      <c r="X62" s="3" t="s">
        <v>622</v>
      </c>
      <c r="Y62" s="8">
        <v>809013</v>
      </c>
      <c r="Z62" s="8">
        <v>706622</v>
      </c>
      <c r="AA62" s="9">
        <v>77.37</v>
      </c>
      <c r="AB62" s="9">
        <v>0.1</v>
      </c>
      <c r="AC62" s="9" t="s">
        <v>209</v>
      </c>
      <c r="AD62" s="9" t="s">
        <v>209</v>
      </c>
      <c r="AE62" s="9" t="s">
        <v>209</v>
      </c>
      <c r="AF62" s="9" t="s">
        <v>209</v>
      </c>
      <c r="AG62" s="9" t="s">
        <v>228</v>
      </c>
      <c r="AH62" s="3" t="s">
        <v>211</v>
      </c>
      <c r="AI62" s="9" t="s">
        <v>211</v>
      </c>
      <c r="AJ62" s="9">
        <f>77.37+2.44+0.74</f>
        <v>80.55</v>
      </c>
      <c r="AK62" s="9">
        <v>0</v>
      </c>
      <c r="AL62" s="9"/>
      <c r="AM62" s="8" t="s">
        <v>623</v>
      </c>
      <c r="AN62" s="9" t="s">
        <v>213</v>
      </c>
      <c r="AO62" s="9">
        <v>1680</v>
      </c>
      <c r="AP62" s="9" t="s">
        <v>210</v>
      </c>
      <c r="AQ62" s="9"/>
      <c r="AR62" s="9" t="s">
        <v>228</v>
      </c>
      <c r="AS62" s="4">
        <v>45168</v>
      </c>
      <c r="AT62" s="9"/>
      <c r="AU62" s="4"/>
      <c r="AV62" s="9" t="s">
        <v>210</v>
      </c>
      <c r="AW62" s="9"/>
      <c r="AX62" s="9" t="s">
        <v>615</v>
      </c>
    </row>
    <row r="63" spans="1:50" x14ac:dyDescent="0.25">
      <c r="A63" s="9">
        <v>72</v>
      </c>
      <c r="B63" s="3" t="s">
        <v>624</v>
      </c>
      <c r="C63" s="9" t="s">
        <v>124</v>
      </c>
      <c r="D63" s="8">
        <v>2023</v>
      </c>
      <c r="E63" s="4">
        <v>45131</v>
      </c>
      <c r="F63" s="8" t="s">
        <v>625</v>
      </c>
      <c r="G63" s="4" t="s">
        <v>201</v>
      </c>
      <c r="H63" s="8" t="s">
        <v>626</v>
      </c>
      <c r="I63" s="8" t="s">
        <v>627</v>
      </c>
      <c r="J63" s="8" t="s">
        <v>22</v>
      </c>
      <c r="K63" s="8">
        <v>2</v>
      </c>
      <c r="L63" s="8">
        <v>2</v>
      </c>
      <c r="M63" s="3" t="s">
        <v>628</v>
      </c>
      <c r="N63" s="8">
        <v>10</v>
      </c>
      <c r="O63" s="9" t="s">
        <v>11</v>
      </c>
      <c r="P63" s="9" t="s">
        <v>205</v>
      </c>
      <c r="Q63" s="9" t="s">
        <v>14</v>
      </c>
      <c r="R63" s="9" t="s">
        <v>13</v>
      </c>
      <c r="S63" s="9" t="s">
        <v>629</v>
      </c>
      <c r="T63" s="9" t="s">
        <v>354</v>
      </c>
      <c r="U63" s="9" t="s">
        <v>71</v>
      </c>
      <c r="V63" s="9"/>
      <c r="W63" s="3" t="s">
        <v>628</v>
      </c>
      <c r="X63" s="3" t="s">
        <v>630</v>
      </c>
      <c r="Y63" s="8">
        <v>830450</v>
      </c>
      <c r="Z63" s="8">
        <v>736551</v>
      </c>
      <c r="AA63" s="9">
        <v>0.19</v>
      </c>
      <c r="AB63" s="9">
        <f>0.19+0.43</f>
        <v>0.62</v>
      </c>
      <c r="AC63" s="9" t="s">
        <v>209</v>
      </c>
      <c r="AD63" s="9" t="s">
        <v>209</v>
      </c>
      <c r="AE63" s="9" t="s">
        <v>209</v>
      </c>
      <c r="AF63" s="9" t="s">
        <v>209</v>
      </c>
      <c r="AG63" s="9" t="s">
        <v>228</v>
      </c>
      <c r="AH63" s="3" t="s">
        <v>211</v>
      </c>
      <c r="AI63" s="9" t="s">
        <v>211</v>
      </c>
      <c r="AJ63" s="9">
        <f>AB63</f>
        <v>0.62</v>
      </c>
      <c r="AK63" s="9">
        <v>0</v>
      </c>
      <c r="AL63" s="9"/>
      <c r="AM63" s="8" t="s">
        <v>631</v>
      </c>
      <c r="AN63" s="9" t="s">
        <v>213</v>
      </c>
      <c r="AO63" s="9">
        <v>40</v>
      </c>
      <c r="AP63" s="9" t="s">
        <v>210</v>
      </c>
      <c r="AQ63" s="9"/>
      <c r="AR63" s="9" t="s">
        <v>210</v>
      </c>
      <c r="AS63" s="9"/>
      <c r="AT63" s="9"/>
      <c r="AU63" s="4"/>
      <c r="AV63" s="9"/>
      <c r="AW63" s="9"/>
      <c r="AX63" s="9" t="s">
        <v>512</v>
      </c>
    </row>
    <row r="64" spans="1:50" x14ac:dyDescent="0.25">
      <c r="A64" s="9">
        <v>73</v>
      </c>
      <c r="B64" s="3" t="s">
        <v>632</v>
      </c>
      <c r="C64" s="9" t="s">
        <v>127</v>
      </c>
      <c r="D64" s="8">
        <v>2023</v>
      </c>
      <c r="E64" s="4">
        <v>45125</v>
      </c>
      <c r="F64" s="8" t="s">
        <v>633</v>
      </c>
      <c r="G64" s="4" t="s">
        <v>201</v>
      </c>
      <c r="H64" s="8" t="s">
        <v>634</v>
      </c>
      <c r="I64" s="8" t="s">
        <v>635</v>
      </c>
      <c r="J64" s="8" t="s">
        <v>22</v>
      </c>
      <c r="K64" s="8">
        <v>1</v>
      </c>
      <c r="L64" s="8">
        <v>1</v>
      </c>
      <c r="M64" s="3" t="s">
        <v>636</v>
      </c>
      <c r="N64" s="8">
        <v>10</v>
      </c>
      <c r="O64" s="9" t="s">
        <v>21</v>
      </c>
      <c r="P64" s="9" t="s">
        <v>205</v>
      </c>
      <c r="Q64" s="9" t="s">
        <v>18</v>
      </c>
      <c r="R64" s="9" t="s">
        <v>13</v>
      </c>
      <c r="S64" s="9" t="s">
        <v>637</v>
      </c>
      <c r="T64" s="9" t="s">
        <v>354</v>
      </c>
      <c r="U64" s="9" t="s">
        <v>71</v>
      </c>
      <c r="V64" s="9"/>
      <c r="W64" s="3" t="s">
        <v>636</v>
      </c>
      <c r="X64" s="3" t="s">
        <v>128</v>
      </c>
      <c r="Y64" s="8">
        <v>825845</v>
      </c>
      <c r="Z64" s="8">
        <v>724748</v>
      </c>
      <c r="AA64" s="9">
        <f>6.28</f>
        <v>6.28</v>
      </c>
      <c r="AB64" s="9">
        <v>0.01</v>
      </c>
      <c r="AC64" s="9" t="s">
        <v>209</v>
      </c>
      <c r="AD64" s="9" t="s">
        <v>209</v>
      </c>
      <c r="AE64" s="9" t="s">
        <v>209</v>
      </c>
      <c r="AF64" s="9" t="s">
        <v>209</v>
      </c>
      <c r="AG64" s="9" t="s">
        <v>228</v>
      </c>
      <c r="AH64" s="3" t="s">
        <v>211</v>
      </c>
      <c r="AI64" s="9" t="s">
        <v>211</v>
      </c>
      <c r="AJ64" s="9">
        <v>6.28</v>
      </c>
      <c r="AK64" s="9">
        <v>0</v>
      </c>
      <c r="AL64" s="9"/>
      <c r="AM64" s="8">
        <v>0</v>
      </c>
      <c r="AN64" s="9" t="s">
        <v>511</v>
      </c>
      <c r="AO64" s="9">
        <v>20</v>
      </c>
      <c r="AP64" s="9" t="s">
        <v>210</v>
      </c>
      <c r="AQ64" s="9"/>
      <c r="AR64" s="9" t="s">
        <v>210</v>
      </c>
      <c r="AS64" s="9"/>
      <c r="AT64" s="9"/>
      <c r="AU64" s="4"/>
      <c r="AV64" s="9"/>
      <c r="AW64" s="9"/>
      <c r="AX64" s="9" t="s">
        <v>512</v>
      </c>
    </row>
    <row r="65" spans="1:50" x14ac:dyDescent="0.25">
      <c r="A65" s="9">
        <v>74</v>
      </c>
      <c r="B65" s="3" t="s">
        <v>638</v>
      </c>
      <c r="C65" s="9" t="s">
        <v>129</v>
      </c>
      <c r="D65" s="8">
        <v>2023</v>
      </c>
      <c r="E65" s="4">
        <v>45131</v>
      </c>
      <c r="F65" s="8" t="s">
        <v>639</v>
      </c>
      <c r="G65" s="4" t="s">
        <v>201</v>
      </c>
      <c r="H65" s="8" t="s">
        <v>640</v>
      </c>
      <c r="I65" s="8" t="s">
        <v>641</v>
      </c>
      <c r="J65" s="8" t="s">
        <v>22</v>
      </c>
      <c r="K65" s="8">
        <v>2</v>
      </c>
      <c r="L65" s="8">
        <v>2</v>
      </c>
      <c r="M65" s="3" t="s">
        <v>642</v>
      </c>
      <c r="N65" s="8">
        <v>10</v>
      </c>
      <c r="O65" s="9" t="s">
        <v>11</v>
      </c>
      <c r="P65" s="9" t="s">
        <v>205</v>
      </c>
      <c r="Q65" s="9" t="s">
        <v>18</v>
      </c>
      <c r="R65" s="9" t="s">
        <v>13</v>
      </c>
      <c r="S65" s="9" t="s">
        <v>643</v>
      </c>
      <c r="T65" s="9" t="s">
        <v>207</v>
      </c>
      <c r="U65" s="9" t="s">
        <v>71</v>
      </c>
      <c r="V65" s="9"/>
      <c r="W65" s="3" t="str">
        <f>M65</f>
        <v>Cachingo;Caracolí</v>
      </c>
      <c r="X65" s="3" t="s">
        <v>644</v>
      </c>
      <c r="Y65" s="8">
        <v>832018</v>
      </c>
      <c r="Z65" s="8">
        <v>734619</v>
      </c>
      <c r="AA65" s="9">
        <f>0.6+0.36</f>
        <v>0.96</v>
      </c>
      <c r="AB65" s="9">
        <v>0.01</v>
      </c>
      <c r="AC65" s="9" t="s">
        <v>209</v>
      </c>
      <c r="AD65" s="9" t="s">
        <v>209</v>
      </c>
      <c r="AE65" s="9" t="s">
        <v>209</v>
      </c>
      <c r="AF65" s="9" t="s">
        <v>209</v>
      </c>
      <c r="AG65" s="9" t="s">
        <v>228</v>
      </c>
      <c r="AH65" s="3" t="s">
        <v>211</v>
      </c>
      <c r="AI65" s="9" t="s">
        <v>211</v>
      </c>
      <c r="AJ65" s="9">
        <f>AA65</f>
        <v>0.96</v>
      </c>
      <c r="AK65" s="9">
        <v>0</v>
      </c>
      <c r="AL65" s="9" t="s">
        <v>212</v>
      </c>
      <c r="AM65" s="8" t="s">
        <v>645</v>
      </c>
      <c r="AN65" s="9" t="s">
        <v>222</v>
      </c>
      <c r="AO65" s="9">
        <v>40</v>
      </c>
      <c r="AP65" s="9" t="s">
        <v>210</v>
      </c>
      <c r="AQ65" s="9"/>
      <c r="AR65" s="9"/>
      <c r="AS65" s="9"/>
      <c r="AT65" s="9"/>
      <c r="AU65" s="4"/>
      <c r="AV65" s="9"/>
      <c r="AW65" s="9"/>
      <c r="AX65" s="9" t="s">
        <v>646</v>
      </c>
    </row>
    <row r="66" spans="1:50" x14ac:dyDescent="0.25">
      <c r="A66" s="9">
        <v>75</v>
      </c>
      <c r="B66" s="3" t="s">
        <v>647</v>
      </c>
      <c r="C66" s="9" t="s">
        <v>130</v>
      </c>
      <c r="D66" s="8">
        <v>2023</v>
      </c>
      <c r="E66" s="4">
        <v>45131</v>
      </c>
      <c r="F66" s="8" t="s">
        <v>648</v>
      </c>
      <c r="G66" s="4" t="s">
        <v>201</v>
      </c>
      <c r="H66" s="8" t="s">
        <v>574</v>
      </c>
      <c r="I66" s="8" t="s">
        <v>649</v>
      </c>
      <c r="J66" s="8" t="s">
        <v>22</v>
      </c>
      <c r="K66" s="8">
        <v>4</v>
      </c>
      <c r="L66" s="8">
        <v>1</v>
      </c>
      <c r="M66" s="3" t="s">
        <v>278</v>
      </c>
      <c r="N66" s="8">
        <v>10</v>
      </c>
      <c r="O66" s="9" t="s">
        <v>11</v>
      </c>
      <c r="P66" s="9" t="s">
        <v>220</v>
      </c>
      <c r="Q66" s="9" t="s">
        <v>18</v>
      </c>
      <c r="R66" s="9" t="s">
        <v>13</v>
      </c>
      <c r="S66" s="9" t="s">
        <v>650</v>
      </c>
      <c r="T66" s="9" t="s">
        <v>207</v>
      </c>
      <c r="U66" s="9" t="s">
        <v>22</v>
      </c>
      <c r="V66" s="9"/>
      <c r="W66" s="3" t="s">
        <v>278</v>
      </c>
      <c r="X66" s="3" t="s">
        <v>28</v>
      </c>
      <c r="Y66" s="8">
        <v>833379</v>
      </c>
      <c r="Z66" s="8">
        <v>732502</v>
      </c>
      <c r="AA66" s="9">
        <v>13.81</v>
      </c>
      <c r="AB66" s="9">
        <v>0.01</v>
      </c>
      <c r="AC66" s="9" t="s">
        <v>209</v>
      </c>
      <c r="AD66" s="9" t="s">
        <v>209</v>
      </c>
      <c r="AE66" s="9" t="s">
        <v>209</v>
      </c>
      <c r="AF66" s="9" t="s">
        <v>209</v>
      </c>
      <c r="AG66" s="9" t="s">
        <v>228</v>
      </c>
      <c r="AH66" s="3" t="s">
        <v>211</v>
      </c>
      <c r="AI66" s="9" t="s">
        <v>211</v>
      </c>
      <c r="AJ66" s="9">
        <v>13.81</v>
      </c>
      <c r="AK66" s="9">
        <v>0</v>
      </c>
      <c r="AL66" s="9"/>
      <c r="AM66" s="8" t="s">
        <v>651</v>
      </c>
      <c r="AN66" s="9" t="s">
        <v>222</v>
      </c>
      <c r="AO66" s="9">
        <v>80</v>
      </c>
      <c r="AP66" s="9" t="s">
        <v>210</v>
      </c>
      <c r="AQ66" s="9"/>
      <c r="AR66" s="9"/>
      <c r="AS66" s="9"/>
      <c r="AT66" s="9"/>
      <c r="AU66" s="4">
        <v>45174</v>
      </c>
      <c r="AV66" s="9"/>
      <c r="AW66" s="9"/>
      <c r="AX66" s="9" t="s">
        <v>615</v>
      </c>
    </row>
    <row r="67" spans="1:50" x14ac:dyDescent="0.25">
      <c r="A67" s="9">
        <v>76</v>
      </c>
      <c r="B67" s="3" t="s">
        <v>652</v>
      </c>
      <c r="C67" s="9" t="s">
        <v>131</v>
      </c>
      <c r="D67" s="8">
        <v>2023</v>
      </c>
      <c r="E67" s="4">
        <v>45133</v>
      </c>
      <c r="F67" s="8" t="s">
        <v>653</v>
      </c>
      <c r="G67" s="4" t="s">
        <v>201</v>
      </c>
      <c r="H67" s="8" t="s">
        <v>654</v>
      </c>
      <c r="I67" s="8" t="s">
        <v>655</v>
      </c>
      <c r="J67" s="8" t="s">
        <v>22</v>
      </c>
      <c r="K67" s="8">
        <v>4</v>
      </c>
      <c r="L67" s="8">
        <v>1</v>
      </c>
      <c r="M67" s="3" t="s">
        <v>278</v>
      </c>
      <c r="N67" s="8">
        <v>10</v>
      </c>
      <c r="O67" s="9" t="s">
        <v>21</v>
      </c>
      <c r="P67" s="9" t="s">
        <v>220</v>
      </c>
      <c r="Q67" s="9" t="s">
        <v>18</v>
      </c>
      <c r="R67" s="9" t="s">
        <v>13</v>
      </c>
      <c r="S67" s="9" t="s">
        <v>656</v>
      </c>
      <c r="T67" s="9" t="s">
        <v>354</v>
      </c>
      <c r="U67" s="9" t="s">
        <v>22</v>
      </c>
      <c r="V67" s="9"/>
      <c r="W67" s="3" t="s">
        <v>278</v>
      </c>
      <c r="X67" s="3" t="s">
        <v>28</v>
      </c>
      <c r="Y67" s="8">
        <v>832999</v>
      </c>
      <c r="Z67" s="8">
        <v>733350</v>
      </c>
      <c r="AA67" s="9">
        <v>8.2799999999999994</v>
      </c>
      <c r="AB67" s="9">
        <v>0.01</v>
      </c>
      <c r="AC67" s="9" t="s">
        <v>209</v>
      </c>
      <c r="AD67" s="9" t="s">
        <v>209</v>
      </c>
      <c r="AE67" s="9" t="s">
        <v>209</v>
      </c>
      <c r="AF67" s="9" t="s">
        <v>209</v>
      </c>
      <c r="AG67" s="9" t="s">
        <v>228</v>
      </c>
      <c r="AH67" s="3" t="s">
        <v>211</v>
      </c>
      <c r="AI67" s="9" t="s">
        <v>211</v>
      </c>
      <c r="AJ67" s="9">
        <v>8.2799999999999994</v>
      </c>
      <c r="AK67" s="9">
        <v>0</v>
      </c>
      <c r="AL67" s="9"/>
      <c r="AM67" s="8" t="s">
        <v>657</v>
      </c>
      <c r="AN67" s="9" t="s">
        <v>511</v>
      </c>
      <c r="AO67" s="9">
        <v>100</v>
      </c>
      <c r="AP67" s="9" t="s">
        <v>210</v>
      </c>
      <c r="AQ67" s="9"/>
      <c r="AR67" s="9" t="s">
        <v>210</v>
      </c>
      <c r="AS67" s="9"/>
      <c r="AT67" s="9"/>
      <c r="AU67" s="4"/>
      <c r="AV67" s="9"/>
      <c r="AW67" s="9"/>
      <c r="AX67" s="9" t="s">
        <v>512</v>
      </c>
    </row>
    <row r="68" spans="1:50" x14ac:dyDescent="0.25">
      <c r="A68" s="9">
        <v>77</v>
      </c>
      <c r="B68" s="3" t="s">
        <v>658</v>
      </c>
      <c r="C68" s="9" t="s">
        <v>132</v>
      </c>
      <c r="D68" s="8">
        <v>2023</v>
      </c>
      <c r="E68" s="4">
        <v>45118</v>
      </c>
      <c r="F68" s="8" t="s">
        <v>659</v>
      </c>
      <c r="G68" s="4" t="s">
        <v>201</v>
      </c>
      <c r="H68" s="8" t="s">
        <v>660</v>
      </c>
      <c r="I68" s="8" t="s">
        <v>661</v>
      </c>
      <c r="J68" s="8" t="s">
        <v>22</v>
      </c>
      <c r="K68" s="8">
        <v>4</v>
      </c>
      <c r="L68" s="8">
        <v>1</v>
      </c>
      <c r="M68" s="3" t="s">
        <v>662</v>
      </c>
      <c r="N68" s="8">
        <v>10</v>
      </c>
      <c r="O68" s="9" t="s">
        <v>21</v>
      </c>
      <c r="P68" s="9" t="s">
        <v>205</v>
      </c>
      <c r="Q68" s="9" t="s">
        <v>18</v>
      </c>
      <c r="R68" s="9" t="s">
        <v>13</v>
      </c>
      <c r="S68" s="9" t="s">
        <v>663</v>
      </c>
      <c r="T68" s="9" t="s">
        <v>207</v>
      </c>
      <c r="U68" s="9" t="s">
        <v>71</v>
      </c>
      <c r="V68" s="9"/>
      <c r="W68" s="3" t="s">
        <v>662</v>
      </c>
      <c r="X68" s="3" t="s">
        <v>32</v>
      </c>
      <c r="Y68" s="8">
        <v>825407</v>
      </c>
      <c r="Z68" s="8">
        <v>724318</v>
      </c>
      <c r="AA68" s="9">
        <f>9.9</f>
        <v>9.9</v>
      </c>
      <c r="AB68" s="9">
        <v>0.1</v>
      </c>
      <c r="AC68" s="9" t="s">
        <v>209</v>
      </c>
      <c r="AD68" s="9" t="s">
        <v>209</v>
      </c>
      <c r="AE68" s="9" t="s">
        <v>209</v>
      </c>
      <c r="AF68" s="9" t="s">
        <v>209</v>
      </c>
      <c r="AG68" s="9" t="s">
        <v>228</v>
      </c>
      <c r="AH68" s="3" t="s">
        <v>211</v>
      </c>
      <c r="AI68" s="9" t="s">
        <v>211</v>
      </c>
      <c r="AJ68" s="9">
        <f>AA68</f>
        <v>9.9</v>
      </c>
      <c r="AK68" s="9">
        <v>0</v>
      </c>
      <c r="AL68" s="9"/>
      <c r="AM68" s="8">
        <v>0</v>
      </c>
      <c r="AN68" s="9" t="s">
        <v>222</v>
      </c>
      <c r="AO68" s="9">
        <v>80</v>
      </c>
      <c r="AP68" s="9" t="s">
        <v>210</v>
      </c>
      <c r="AQ68" s="9"/>
      <c r="AR68" s="9" t="s">
        <v>210</v>
      </c>
      <c r="AS68" s="9"/>
      <c r="AT68" s="9"/>
      <c r="AU68" s="4"/>
      <c r="AV68" s="9"/>
      <c r="AW68" s="9"/>
      <c r="AX68" s="9" t="s">
        <v>512</v>
      </c>
    </row>
    <row r="69" spans="1:50" x14ac:dyDescent="0.25">
      <c r="A69" s="9">
        <v>78</v>
      </c>
      <c r="B69" s="3" t="s">
        <v>664</v>
      </c>
      <c r="C69" s="9" t="s">
        <v>133</v>
      </c>
      <c r="D69" s="8">
        <v>2023</v>
      </c>
      <c r="E69" s="4">
        <v>45148</v>
      </c>
      <c r="F69" s="8" t="s">
        <v>665</v>
      </c>
      <c r="G69" s="4" t="s">
        <v>201</v>
      </c>
      <c r="H69" s="8" t="s">
        <v>666</v>
      </c>
      <c r="I69" s="8" t="s">
        <v>667</v>
      </c>
      <c r="J69" s="8" t="s">
        <v>51</v>
      </c>
      <c r="K69" s="8">
        <v>1</v>
      </c>
      <c r="L69" s="8">
        <v>1</v>
      </c>
      <c r="M69" s="3" t="s">
        <v>668</v>
      </c>
      <c r="N69" s="8">
        <v>10</v>
      </c>
      <c r="O69" s="9" t="s">
        <v>11</v>
      </c>
      <c r="P69" s="9" t="s">
        <v>205</v>
      </c>
      <c r="Q69" s="9" t="s">
        <v>14</v>
      </c>
      <c r="R69" s="9" t="s">
        <v>13</v>
      </c>
      <c r="S69" s="9" t="s">
        <v>669</v>
      </c>
      <c r="T69" s="9" t="s">
        <v>207</v>
      </c>
      <c r="U69" s="9" t="s">
        <v>51</v>
      </c>
      <c r="V69" s="9"/>
      <c r="W69" s="3" t="s">
        <v>668</v>
      </c>
      <c r="X69" s="3" t="s">
        <v>94</v>
      </c>
      <c r="Y69" s="8">
        <v>809521</v>
      </c>
      <c r="Z69" s="8">
        <v>720278</v>
      </c>
      <c r="AA69" s="9">
        <v>0.11</v>
      </c>
      <c r="AB69" s="9">
        <v>0.01</v>
      </c>
      <c r="AC69" s="9" t="s">
        <v>209</v>
      </c>
      <c r="AD69" s="9" t="s">
        <v>209</v>
      </c>
      <c r="AE69" s="9" t="s">
        <v>209</v>
      </c>
      <c r="AF69" s="9" t="s">
        <v>209</v>
      </c>
      <c r="AG69" s="9" t="s">
        <v>228</v>
      </c>
      <c r="AH69" s="3" t="s">
        <v>211</v>
      </c>
      <c r="AI69" s="9" t="s">
        <v>211</v>
      </c>
      <c r="AJ69" s="9">
        <v>0.11</v>
      </c>
      <c r="AK69" s="9">
        <v>0</v>
      </c>
      <c r="AL69" s="9"/>
      <c r="AM69" s="8" t="s">
        <v>670</v>
      </c>
      <c r="AN69" s="9" t="s">
        <v>549</v>
      </c>
      <c r="AO69" s="9">
        <v>20</v>
      </c>
      <c r="AP69" s="9" t="s">
        <v>210</v>
      </c>
      <c r="AQ69" s="9"/>
      <c r="AR69" s="9" t="s">
        <v>228</v>
      </c>
      <c r="AS69" s="4">
        <v>45189</v>
      </c>
      <c r="AT69" s="9"/>
      <c r="AU69" s="4"/>
      <c r="AV69" s="9"/>
      <c r="AW69" s="9"/>
      <c r="AX69" s="9" t="s">
        <v>215</v>
      </c>
    </row>
    <row r="70" spans="1:50" x14ac:dyDescent="0.25">
      <c r="A70" s="9">
        <v>79</v>
      </c>
      <c r="B70" s="3" t="s">
        <v>671</v>
      </c>
      <c r="C70" s="9" t="s">
        <v>134</v>
      </c>
      <c r="D70" s="8">
        <v>2023</v>
      </c>
      <c r="E70" s="4">
        <v>45146</v>
      </c>
      <c r="F70" s="8" t="s">
        <v>672</v>
      </c>
      <c r="G70" s="4" t="s">
        <v>201</v>
      </c>
      <c r="H70" s="8" t="s">
        <v>673</v>
      </c>
      <c r="I70" s="8" t="s">
        <v>674</v>
      </c>
      <c r="J70" s="8" t="s">
        <v>47</v>
      </c>
      <c r="K70" s="8">
        <v>1</v>
      </c>
      <c r="L70" s="8">
        <v>9</v>
      </c>
      <c r="M70" s="3" t="s">
        <v>278</v>
      </c>
      <c r="N70" s="8">
        <v>10</v>
      </c>
      <c r="O70" s="9" t="s">
        <v>21</v>
      </c>
      <c r="P70" s="9" t="s">
        <v>205</v>
      </c>
      <c r="Q70" s="9" t="s">
        <v>18</v>
      </c>
      <c r="R70" s="9" t="s">
        <v>13</v>
      </c>
      <c r="S70" s="9" t="s">
        <v>675</v>
      </c>
      <c r="T70" s="9" t="s">
        <v>354</v>
      </c>
      <c r="U70" s="9" t="s">
        <v>47</v>
      </c>
      <c r="V70" s="9"/>
      <c r="W70" s="3" t="s">
        <v>278</v>
      </c>
      <c r="X70" s="3" t="s">
        <v>28</v>
      </c>
      <c r="Y70" s="8">
        <v>799969</v>
      </c>
      <c r="Z70" s="8">
        <v>729714</v>
      </c>
      <c r="AA70" s="9">
        <v>4.0599999999999996</v>
      </c>
      <c r="AB70" s="9">
        <v>0.01</v>
      </c>
      <c r="AC70" s="9" t="s">
        <v>209</v>
      </c>
      <c r="AD70" s="9" t="s">
        <v>209</v>
      </c>
      <c r="AE70" s="9" t="s">
        <v>209</v>
      </c>
      <c r="AF70" s="9" t="s">
        <v>209</v>
      </c>
      <c r="AG70" s="9" t="s">
        <v>228</v>
      </c>
      <c r="AH70" s="3" t="s">
        <v>211</v>
      </c>
      <c r="AI70" s="9" t="s">
        <v>211</v>
      </c>
      <c r="AJ70" s="9">
        <v>4.0599999999999996</v>
      </c>
      <c r="AK70" s="9">
        <v>0</v>
      </c>
      <c r="AL70" s="9"/>
      <c r="AM70" s="8" t="s">
        <v>676</v>
      </c>
      <c r="AN70" s="9" t="s">
        <v>222</v>
      </c>
      <c r="AO70" s="9">
        <v>180</v>
      </c>
      <c r="AP70" s="9" t="s">
        <v>210</v>
      </c>
      <c r="AQ70" s="9"/>
      <c r="AR70" s="9" t="s">
        <v>228</v>
      </c>
      <c r="AS70" s="4">
        <v>45177</v>
      </c>
      <c r="AT70" s="9"/>
      <c r="AU70" s="4"/>
      <c r="AV70" s="9"/>
      <c r="AW70" s="9"/>
      <c r="AX70" s="9" t="s">
        <v>215</v>
      </c>
    </row>
    <row r="71" spans="1:50" x14ac:dyDescent="0.25">
      <c r="A71" s="9">
        <v>80</v>
      </c>
      <c r="B71" s="3" t="s">
        <v>677</v>
      </c>
      <c r="C71" s="9" t="s">
        <v>135</v>
      </c>
      <c r="D71" s="8">
        <v>2023</v>
      </c>
      <c r="E71" s="4">
        <v>45152</v>
      </c>
      <c r="F71" s="8" t="s">
        <v>678</v>
      </c>
      <c r="G71" s="4" t="s">
        <v>679</v>
      </c>
      <c r="H71" s="8" t="s">
        <v>680</v>
      </c>
      <c r="I71" s="8" t="s">
        <v>681</v>
      </c>
      <c r="J71" s="8" t="s">
        <v>22</v>
      </c>
      <c r="K71" s="8">
        <v>2</v>
      </c>
      <c r="L71" s="8">
        <v>1</v>
      </c>
      <c r="M71" s="3" t="s">
        <v>682</v>
      </c>
      <c r="N71" s="8">
        <v>10</v>
      </c>
      <c r="O71" s="9" t="s">
        <v>21</v>
      </c>
      <c r="P71" s="9" t="s">
        <v>205</v>
      </c>
      <c r="Q71" s="9" t="s">
        <v>18</v>
      </c>
      <c r="R71" s="9" t="s">
        <v>13</v>
      </c>
      <c r="S71" s="9" t="s">
        <v>683</v>
      </c>
      <c r="T71" s="9" t="s">
        <v>354</v>
      </c>
      <c r="U71" s="9" t="s">
        <v>22</v>
      </c>
      <c r="V71" s="9"/>
      <c r="W71" s="3" t="s">
        <v>682</v>
      </c>
      <c r="X71" s="3" t="s">
        <v>136</v>
      </c>
      <c r="Y71" s="8">
        <v>827995</v>
      </c>
      <c r="Z71" s="8">
        <v>741291</v>
      </c>
      <c r="AA71" s="9">
        <v>5.73</v>
      </c>
      <c r="AB71" s="9">
        <v>0.01</v>
      </c>
      <c r="AC71" s="9" t="s">
        <v>209</v>
      </c>
      <c r="AD71" s="9" t="s">
        <v>209</v>
      </c>
      <c r="AE71" s="9" t="s">
        <v>209</v>
      </c>
      <c r="AF71" s="9" t="s">
        <v>209</v>
      </c>
      <c r="AG71" s="9" t="s">
        <v>228</v>
      </c>
      <c r="AH71" s="3" t="s">
        <v>211</v>
      </c>
      <c r="AI71" s="9" t="s">
        <v>211</v>
      </c>
      <c r="AJ71" s="9">
        <v>5.73</v>
      </c>
      <c r="AK71" s="9">
        <v>0</v>
      </c>
      <c r="AL71" s="9" t="s">
        <v>212</v>
      </c>
      <c r="AM71" s="8" t="s">
        <v>684</v>
      </c>
      <c r="AN71" s="9" t="s">
        <v>222</v>
      </c>
      <c r="AO71" s="9">
        <v>40</v>
      </c>
      <c r="AP71" s="9" t="s">
        <v>228</v>
      </c>
      <c r="AQ71" s="9"/>
      <c r="AR71" s="9" t="s">
        <v>210</v>
      </c>
      <c r="AS71" s="9"/>
      <c r="AT71" s="9"/>
      <c r="AU71" s="4">
        <v>45219</v>
      </c>
      <c r="AV71" s="9" t="s">
        <v>210</v>
      </c>
      <c r="AW71" s="9" t="s">
        <v>228</v>
      </c>
      <c r="AX71" s="9" t="s">
        <v>685</v>
      </c>
    </row>
    <row r="72" spans="1:50" x14ac:dyDescent="0.25">
      <c r="A72" s="9">
        <v>81</v>
      </c>
      <c r="B72" s="3" t="s">
        <v>686</v>
      </c>
      <c r="C72" s="9" t="s">
        <v>137</v>
      </c>
      <c r="D72" s="8">
        <v>2023</v>
      </c>
      <c r="E72" s="4">
        <v>45152</v>
      </c>
      <c r="F72" s="8" t="s">
        <v>687</v>
      </c>
      <c r="G72" s="4" t="s">
        <v>679</v>
      </c>
      <c r="H72" s="8" t="s">
        <v>688</v>
      </c>
      <c r="I72" s="8" t="s">
        <v>689</v>
      </c>
      <c r="J72" s="8" t="s">
        <v>84</v>
      </c>
      <c r="K72" s="8">
        <v>3</v>
      </c>
      <c r="L72" s="8">
        <v>1</v>
      </c>
      <c r="M72" s="3" t="s">
        <v>219</v>
      </c>
      <c r="N72" s="8">
        <v>10</v>
      </c>
      <c r="O72" s="9" t="s">
        <v>21</v>
      </c>
      <c r="P72" s="9" t="s">
        <v>205</v>
      </c>
      <c r="Q72" s="9" t="s">
        <v>18</v>
      </c>
      <c r="R72" s="9" t="s">
        <v>13</v>
      </c>
      <c r="S72" s="9" t="s">
        <v>690</v>
      </c>
      <c r="T72" s="9" t="s">
        <v>354</v>
      </c>
      <c r="U72" s="9" t="s">
        <v>84</v>
      </c>
      <c r="V72" s="9"/>
      <c r="W72" s="3" t="s">
        <v>219</v>
      </c>
      <c r="X72" s="3" t="s">
        <v>20</v>
      </c>
      <c r="Y72" s="8">
        <v>807896</v>
      </c>
      <c r="Z72" s="8">
        <v>743763</v>
      </c>
      <c r="AA72" s="9">
        <v>9.39</v>
      </c>
      <c r="AB72" s="9">
        <v>0.01</v>
      </c>
      <c r="AC72" s="9" t="s">
        <v>209</v>
      </c>
      <c r="AD72" s="9" t="s">
        <v>209</v>
      </c>
      <c r="AE72" s="9" t="s">
        <v>209</v>
      </c>
      <c r="AF72" s="9" t="s">
        <v>209</v>
      </c>
      <c r="AG72" s="9" t="s">
        <v>228</v>
      </c>
      <c r="AH72" s="3" t="s">
        <v>211</v>
      </c>
      <c r="AI72" s="9" t="s">
        <v>211</v>
      </c>
      <c r="AJ72" s="9">
        <v>9.39</v>
      </c>
      <c r="AK72" s="9">
        <f>5.45</f>
        <v>5.45</v>
      </c>
      <c r="AL72" s="9" t="s">
        <v>212</v>
      </c>
      <c r="AM72" s="8" t="s">
        <v>691</v>
      </c>
      <c r="AN72" s="9" t="s">
        <v>222</v>
      </c>
      <c r="AO72" s="9">
        <v>20</v>
      </c>
      <c r="AP72" s="9" t="s">
        <v>210</v>
      </c>
      <c r="AQ72" s="9"/>
      <c r="AR72" s="9" t="s">
        <v>228</v>
      </c>
      <c r="AS72" s="9"/>
      <c r="AT72" s="9"/>
      <c r="AU72" s="4"/>
      <c r="AV72" s="9"/>
      <c r="AW72" s="9"/>
      <c r="AX72" s="9" t="s">
        <v>215</v>
      </c>
    </row>
    <row r="73" spans="1:50" x14ac:dyDescent="0.25">
      <c r="A73" s="9">
        <v>82</v>
      </c>
      <c r="B73" s="3" t="s">
        <v>692</v>
      </c>
      <c r="C73" s="9" t="s">
        <v>138</v>
      </c>
      <c r="D73" s="8">
        <v>2023</v>
      </c>
      <c r="E73" s="4">
        <v>45149</v>
      </c>
      <c r="F73" s="8" t="s">
        <v>693</v>
      </c>
      <c r="G73" s="4" t="s">
        <v>201</v>
      </c>
      <c r="H73" s="8" t="s">
        <v>694</v>
      </c>
      <c r="I73" s="8" t="s">
        <v>695</v>
      </c>
      <c r="J73" s="8" t="s">
        <v>22</v>
      </c>
      <c r="K73" s="8">
        <v>1</v>
      </c>
      <c r="L73" s="8">
        <v>1</v>
      </c>
      <c r="M73" s="3" t="s">
        <v>696</v>
      </c>
      <c r="N73" s="8">
        <v>10</v>
      </c>
      <c r="O73" s="9" t="s">
        <v>21</v>
      </c>
      <c r="P73" s="9" t="s">
        <v>205</v>
      </c>
      <c r="Q73" s="9" t="s">
        <v>18</v>
      </c>
      <c r="R73" s="9" t="s">
        <v>13</v>
      </c>
      <c r="S73" s="9" t="s">
        <v>697</v>
      </c>
      <c r="T73" s="9" t="s">
        <v>354</v>
      </c>
      <c r="U73" s="9" t="s">
        <v>22</v>
      </c>
      <c r="V73" s="9"/>
      <c r="W73" s="3" t="s">
        <v>696</v>
      </c>
      <c r="X73" s="3" t="s">
        <v>139</v>
      </c>
      <c r="Y73" s="8">
        <v>830173</v>
      </c>
      <c r="Z73" s="8">
        <v>725456</v>
      </c>
      <c r="AA73" s="9">
        <v>0.3</v>
      </c>
      <c r="AB73" s="9">
        <v>0.01</v>
      </c>
      <c r="AC73" s="9" t="s">
        <v>209</v>
      </c>
      <c r="AD73" s="9" t="s">
        <v>209</v>
      </c>
      <c r="AE73" s="9" t="s">
        <v>209</v>
      </c>
      <c r="AF73" s="9" t="s">
        <v>209</v>
      </c>
      <c r="AG73" s="9" t="s">
        <v>228</v>
      </c>
      <c r="AH73" s="3" t="s">
        <v>211</v>
      </c>
      <c r="AI73" s="9" t="s">
        <v>211</v>
      </c>
      <c r="AJ73" s="9">
        <f>AA73</f>
        <v>0.3</v>
      </c>
      <c r="AK73" s="9">
        <v>0</v>
      </c>
      <c r="AL73" s="9" t="s">
        <v>212</v>
      </c>
      <c r="AM73" s="8" t="s">
        <v>698</v>
      </c>
      <c r="AN73" s="9" t="s">
        <v>222</v>
      </c>
      <c r="AO73" s="9">
        <v>20</v>
      </c>
      <c r="AP73" s="9" t="s">
        <v>210</v>
      </c>
      <c r="AQ73" s="9"/>
      <c r="AR73" s="9" t="s">
        <v>210</v>
      </c>
      <c r="AS73" s="9"/>
      <c r="AT73" s="9"/>
      <c r="AU73" s="4"/>
      <c r="AV73" s="9"/>
      <c r="AW73" s="9"/>
      <c r="AX73" s="9" t="s">
        <v>699</v>
      </c>
    </row>
    <row r="74" spans="1:50" x14ac:dyDescent="0.25">
      <c r="A74" s="9">
        <v>83</v>
      </c>
      <c r="B74" s="3" t="s">
        <v>700</v>
      </c>
      <c r="C74" s="9" t="s">
        <v>140</v>
      </c>
      <c r="D74" s="8">
        <v>2023</v>
      </c>
      <c r="E74" s="4">
        <v>45153</v>
      </c>
      <c r="F74" s="8" t="s">
        <v>701</v>
      </c>
      <c r="G74" s="4" t="s">
        <v>201</v>
      </c>
      <c r="H74" s="8" t="s">
        <v>231</v>
      </c>
      <c r="I74" s="8" t="s">
        <v>232</v>
      </c>
      <c r="J74" s="8" t="s">
        <v>17</v>
      </c>
      <c r="K74" s="8">
        <v>400</v>
      </c>
      <c r="L74" s="8">
        <v>1</v>
      </c>
      <c r="M74" s="3" t="s">
        <v>405</v>
      </c>
      <c r="N74" s="8">
        <v>40</v>
      </c>
      <c r="O74" s="9" t="s">
        <v>33</v>
      </c>
      <c r="P74" s="9" t="s">
        <v>220</v>
      </c>
      <c r="Q74" s="9" t="s">
        <v>18</v>
      </c>
      <c r="R74" s="9" t="s">
        <v>13</v>
      </c>
      <c r="S74" s="9" t="s">
        <v>702</v>
      </c>
      <c r="T74" s="9" t="s">
        <v>354</v>
      </c>
      <c r="U74" s="9" t="s">
        <v>17</v>
      </c>
      <c r="V74" s="9"/>
      <c r="W74" s="3" t="s">
        <v>405</v>
      </c>
      <c r="X74" s="3" t="s">
        <v>264</v>
      </c>
      <c r="Y74" s="8">
        <v>839153</v>
      </c>
      <c r="Z74" s="8">
        <v>746673</v>
      </c>
      <c r="AA74" s="9">
        <v>40</v>
      </c>
      <c r="AB74" s="9">
        <v>0</v>
      </c>
      <c r="AC74" s="9" t="s">
        <v>209</v>
      </c>
      <c r="AD74" s="9" t="s">
        <v>209</v>
      </c>
      <c r="AE74" s="9" t="s">
        <v>209</v>
      </c>
      <c r="AF74" s="9" t="s">
        <v>209</v>
      </c>
      <c r="AG74" s="9" t="s">
        <v>228</v>
      </c>
      <c r="AH74" s="3" t="s">
        <v>211</v>
      </c>
      <c r="AI74" s="9" t="s">
        <v>211</v>
      </c>
      <c r="AJ74" s="9">
        <v>40</v>
      </c>
      <c r="AK74" s="9">
        <v>0</v>
      </c>
      <c r="AL74" s="9" t="s">
        <v>265</v>
      </c>
      <c r="AM74" s="8">
        <v>2998</v>
      </c>
      <c r="AN74" s="9" t="s">
        <v>251</v>
      </c>
      <c r="AO74" s="9">
        <v>0</v>
      </c>
      <c r="AP74" s="9" t="s">
        <v>210</v>
      </c>
      <c r="AQ74" s="9"/>
      <c r="AR74" s="9" t="s">
        <v>228</v>
      </c>
      <c r="AS74" s="9"/>
      <c r="AT74" s="9"/>
      <c r="AU74" s="4" t="s">
        <v>319</v>
      </c>
      <c r="AV74" s="9" t="s">
        <v>210</v>
      </c>
      <c r="AW74" s="9"/>
      <c r="AX74" s="9" t="s">
        <v>211</v>
      </c>
    </row>
    <row r="75" spans="1:50" x14ac:dyDescent="0.25">
      <c r="A75" s="9">
        <v>84</v>
      </c>
      <c r="B75" s="3" t="s">
        <v>703</v>
      </c>
      <c r="C75" s="9" t="s">
        <v>141</v>
      </c>
      <c r="D75" s="8">
        <v>2023</v>
      </c>
      <c r="E75" s="4">
        <v>45153</v>
      </c>
      <c r="F75" s="8" t="s">
        <v>704</v>
      </c>
      <c r="G75" s="4" t="s">
        <v>679</v>
      </c>
      <c r="H75" s="8" t="s">
        <v>705</v>
      </c>
      <c r="I75" s="8" t="s">
        <v>706</v>
      </c>
      <c r="J75" s="8" t="s">
        <v>22</v>
      </c>
      <c r="K75" s="8">
        <v>2</v>
      </c>
      <c r="L75" s="8">
        <v>2</v>
      </c>
      <c r="M75" s="3" t="s">
        <v>707</v>
      </c>
      <c r="N75" s="8">
        <v>10</v>
      </c>
      <c r="O75" s="9" t="s">
        <v>21</v>
      </c>
      <c r="P75" s="9" t="s">
        <v>205</v>
      </c>
      <c r="Q75" s="9" t="s">
        <v>18</v>
      </c>
      <c r="R75" s="9" t="s">
        <v>13</v>
      </c>
      <c r="S75" s="9" t="s">
        <v>708</v>
      </c>
      <c r="T75" s="9" t="s">
        <v>354</v>
      </c>
      <c r="U75" s="9" t="s">
        <v>22</v>
      </c>
      <c r="V75" s="9"/>
      <c r="W75" s="3" t="s">
        <v>709</v>
      </c>
      <c r="X75" s="3" t="s">
        <v>710</v>
      </c>
      <c r="Y75" s="8">
        <v>830173</v>
      </c>
      <c r="Z75" s="8">
        <v>725456</v>
      </c>
      <c r="AA75" s="9">
        <f>0.86+0.72</f>
        <v>1.58</v>
      </c>
      <c r="AB75" s="9">
        <v>0.1</v>
      </c>
      <c r="AC75" s="9" t="s">
        <v>209</v>
      </c>
      <c r="AD75" s="9" t="s">
        <v>209</v>
      </c>
      <c r="AE75" s="9" t="s">
        <v>209</v>
      </c>
      <c r="AF75" s="9" t="s">
        <v>209</v>
      </c>
      <c r="AG75" s="9" t="s">
        <v>228</v>
      </c>
      <c r="AH75" s="3" t="s">
        <v>211</v>
      </c>
      <c r="AI75" s="9" t="s">
        <v>211</v>
      </c>
      <c r="AJ75" s="9">
        <f>AA75</f>
        <v>1.58</v>
      </c>
      <c r="AK75" s="3">
        <v>0.48</v>
      </c>
      <c r="AL75" s="9" t="s">
        <v>212</v>
      </c>
      <c r="AM75" s="8" t="s">
        <v>711</v>
      </c>
      <c r="AN75" s="9" t="s">
        <v>222</v>
      </c>
      <c r="AO75" s="9">
        <v>40</v>
      </c>
      <c r="AP75" s="9" t="s">
        <v>228</v>
      </c>
      <c r="AQ75" s="9"/>
      <c r="AR75" s="9" t="s">
        <v>210</v>
      </c>
      <c r="AS75" s="9"/>
      <c r="AT75" s="9"/>
      <c r="AU75" s="4"/>
      <c r="AV75" s="9"/>
      <c r="AW75" s="9"/>
      <c r="AX75" s="9" t="s">
        <v>699</v>
      </c>
    </row>
    <row r="76" spans="1:50" x14ac:dyDescent="0.25">
      <c r="A76" s="9">
        <v>85</v>
      </c>
      <c r="B76" s="3" t="s">
        <v>712</v>
      </c>
      <c r="C76" s="9" t="s">
        <v>143</v>
      </c>
      <c r="D76" s="8">
        <v>2023</v>
      </c>
      <c r="E76" s="4">
        <v>45155</v>
      </c>
      <c r="F76" s="8" t="s">
        <v>713</v>
      </c>
      <c r="G76" s="4" t="s">
        <v>201</v>
      </c>
      <c r="H76" s="8" t="s">
        <v>714</v>
      </c>
      <c r="I76" s="8" t="s">
        <v>715</v>
      </c>
      <c r="J76" s="8" t="s">
        <v>47</v>
      </c>
      <c r="K76" s="8">
        <v>3</v>
      </c>
      <c r="L76" s="8">
        <v>2</v>
      </c>
      <c r="M76" s="3" t="s">
        <v>278</v>
      </c>
      <c r="N76" s="8">
        <v>10</v>
      </c>
      <c r="O76" s="9" t="s">
        <v>21</v>
      </c>
      <c r="P76" s="9" t="s">
        <v>205</v>
      </c>
      <c r="Q76" s="9" t="s">
        <v>18</v>
      </c>
      <c r="R76" s="9" t="s">
        <v>13</v>
      </c>
      <c r="S76" s="9" t="s">
        <v>716</v>
      </c>
      <c r="T76" s="9" t="s">
        <v>354</v>
      </c>
      <c r="U76" s="9" t="s">
        <v>47</v>
      </c>
      <c r="V76" s="9"/>
      <c r="W76" s="3" t="s">
        <v>717</v>
      </c>
      <c r="X76" s="3" t="s">
        <v>718</v>
      </c>
      <c r="Y76" s="8">
        <v>802949</v>
      </c>
      <c r="Z76" s="8">
        <v>725011</v>
      </c>
      <c r="AA76" s="9">
        <f>4.3+2.95</f>
        <v>7.25</v>
      </c>
      <c r="AB76" s="9">
        <v>0.01</v>
      </c>
      <c r="AC76" s="9" t="s">
        <v>209</v>
      </c>
      <c r="AD76" s="9" t="s">
        <v>209</v>
      </c>
      <c r="AE76" s="9" t="s">
        <v>209</v>
      </c>
      <c r="AF76" s="9" t="s">
        <v>209</v>
      </c>
      <c r="AG76" s="9" t="s">
        <v>228</v>
      </c>
      <c r="AH76" s="3" t="s">
        <v>211</v>
      </c>
      <c r="AI76" s="9" t="s">
        <v>211</v>
      </c>
      <c r="AJ76" s="9">
        <v>4.09</v>
      </c>
      <c r="AK76" s="9">
        <v>0</v>
      </c>
      <c r="AL76" s="9" t="s">
        <v>212</v>
      </c>
      <c r="AM76" s="8" t="s">
        <v>719</v>
      </c>
      <c r="AN76" s="9" t="s">
        <v>222</v>
      </c>
      <c r="AO76" s="9">
        <v>60</v>
      </c>
      <c r="AP76" s="9" t="s">
        <v>210</v>
      </c>
      <c r="AQ76" s="9"/>
      <c r="AR76" s="9" t="s">
        <v>228</v>
      </c>
      <c r="AS76" s="9"/>
      <c r="AT76" s="9"/>
      <c r="AU76" s="4"/>
      <c r="AV76" s="9"/>
      <c r="AW76" s="9"/>
      <c r="AX76" s="9" t="s">
        <v>699</v>
      </c>
    </row>
    <row r="77" spans="1:50" x14ac:dyDescent="0.25">
      <c r="A77" s="9">
        <v>86</v>
      </c>
      <c r="B77" s="3" t="s">
        <v>720</v>
      </c>
      <c r="C77" s="9" t="s">
        <v>144</v>
      </c>
      <c r="D77" s="8">
        <v>2023</v>
      </c>
      <c r="E77" s="4">
        <v>45166</v>
      </c>
      <c r="F77" s="8" t="s">
        <v>721</v>
      </c>
      <c r="G77" s="4" t="s">
        <v>679</v>
      </c>
      <c r="H77" s="8" t="s">
        <v>722</v>
      </c>
      <c r="I77" s="8" t="s">
        <v>723</v>
      </c>
      <c r="J77" s="8" t="s">
        <v>22</v>
      </c>
      <c r="K77" s="8">
        <v>1</v>
      </c>
      <c r="L77" s="8">
        <v>1</v>
      </c>
      <c r="M77" s="3" t="s">
        <v>278</v>
      </c>
      <c r="N77" s="8">
        <v>10</v>
      </c>
      <c r="O77" s="9" t="s">
        <v>21</v>
      </c>
      <c r="P77" s="9" t="s">
        <v>205</v>
      </c>
      <c r="Q77" s="9" t="s">
        <v>18</v>
      </c>
      <c r="R77" s="9" t="s">
        <v>13</v>
      </c>
      <c r="S77" s="9" t="s">
        <v>724</v>
      </c>
      <c r="T77" s="9" t="s">
        <v>354</v>
      </c>
      <c r="U77" s="9" t="s">
        <v>22</v>
      </c>
      <c r="V77" s="9"/>
      <c r="W77" s="3" t="s">
        <v>717</v>
      </c>
      <c r="X77" s="3" t="s">
        <v>718</v>
      </c>
      <c r="Y77" s="8">
        <v>829344</v>
      </c>
      <c r="Z77" s="8">
        <v>727376</v>
      </c>
      <c r="AA77" s="9">
        <v>2.89</v>
      </c>
      <c r="AB77" s="9">
        <v>0.1</v>
      </c>
      <c r="AC77" s="9" t="s">
        <v>209</v>
      </c>
      <c r="AD77" s="9" t="s">
        <v>209</v>
      </c>
      <c r="AE77" s="9" t="s">
        <v>209</v>
      </c>
      <c r="AF77" s="9" t="s">
        <v>209</v>
      </c>
      <c r="AG77" s="9" t="s">
        <v>228</v>
      </c>
      <c r="AH77" s="3" t="s">
        <v>211</v>
      </c>
      <c r="AI77" s="9" t="s">
        <v>211</v>
      </c>
      <c r="AJ77" s="9">
        <f>2.89</f>
        <v>2.89</v>
      </c>
      <c r="AK77" s="9">
        <v>0</v>
      </c>
      <c r="AL77" s="9" t="s">
        <v>212</v>
      </c>
      <c r="AM77" s="8" t="s">
        <v>725</v>
      </c>
      <c r="AN77" s="9" t="s">
        <v>222</v>
      </c>
      <c r="AO77" s="9">
        <v>20</v>
      </c>
      <c r="AP77" s="9" t="s">
        <v>210</v>
      </c>
      <c r="AQ77" s="9"/>
      <c r="AR77" s="9" t="s">
        <v>210</v>
      </c>
      <c r="AS77" s="4">
        <v>45226</v>
      </c>
      <c r="AT77" s="9">
        <v>30</v>
      </c>
      <c r="AU77" s="4">
        <v>45257</v>
      </c>
      <c r="AV77" s="9" t="s">
        <v>319</v>
      </c>
      <c r="AW77" s="9" t="s">
        <v>319</v>
      </c>
      <c r="AX77" s="9" t="s">
        <v>726</v>
      </c>
    </row>
    <row r="78" spans="1:50" x14ac:dyDescent="0.25">
      <c r="A78" s="9">
        <v>87</v>
      </c>
      <c r="B78" s="3" t="s">
        <v>727</v>
      </c>
      <c r="C78" s="9" t="s">
        <v>145</v>
      </c>
      <c r="D78" s="8">
        <v>2023</v>
      </c>
      <c r="E78" s="4">
        <v>45166</v>
      </c>
      <c r="F78" s="8" t="s">
        <v>728</v>
      </c>
      <c r="G78" s="4" t="s">
        <v>201</v>
      </c>
      <c r="H78" s="8" t="s">
        <v>729</v>
      </c>
      <c r="I78" s="8" t="s">
        <v>730</v>
      </c>
      <c r="J78" s="8" t="s">
        <v>22</v>
      </c>
      <c r="K78" s="8">
        <v>1</v>
      </c>
      <c r="L78" s="8">
        <v>1</v>
      </c>
      <c r="M78" s="3" t="s">
        <v>717</v>
      </c>
      <c r="N78" s="8">
        <v>10</v>
      </c>
      <c r="O78" s="9" t="s">
        <v>21</v>
      </c>
      <c r="P78" s="9" t="s">
        <v>205</v>
      </c>
      <c r="Q78" s="9" t="s">
        <v>18</v>
      </c>
      <c r="R78" s="9" t="s">
        <v>13</v>
      </c>
      <c r="S78" s="9" t="s">
        <v>731</v>
      </c>
      <c r="T78" s="9" t="s">
        <v>354</v>
      </c>
      <c r="U78" s="9" t="s">
        <v>22</v>
      </c>
      <c r="V78" s="9"/>
      <c r="W78" s="3" t="s">
        <v>717</v>
      </c>
      <c r="X78" s="3" t="s">
        <v>718</v>
      </c>
      <c r="Y78" s="8">
        <v>836083</v>
      </c>
      <c r="Z78" s="8">
        <v>735992</v>
      </c>
      <c r="AA78" s="9">
        <f>4.3+2.95</f>
        <v>7.25</v>
      </c>
      <c r="AB78" s="9">
        <v>0.1</v>
      </c>
      <c r="AC78" s="9" t="s">
        <v>209</v>
      </c>
      <c r="AD78" s="9" t="s">
        <v>209</v>
      </c>
      <c r="AE78" s="9" t="s">
        <v>209</v>
      </c>
      <c r="AF78" s="9" t="s">
        <v>209</v>
      </c>
      <c r="AG78" s="9" t="s">
        <v>228</v>
      </c>
      <c r="AH78" s="3" t="s">
        <v>211</v>
      </c>
      <c r="AI78" s="9" t="s">
        <v>211</v>
      </c>
      <c r="AJ78" s="9">
        <f>AA78</f>
        <v>7.25</v>
      </c>
      <c r="AK78" s="9">
        <v>0</v>
      </c>
      <c r="AL78" s="9" t="s">
        <v>212</v>
      </c>
      <c r="AM78" s="8" t="s">
        <v>732</v>
      </c>
      <c r="AN78" s="9" t="s">
        <v>222</v>
      </c>
      <c r="AO78" s="9">
        <v>60</v>
      </c>
      <c r="AP78" s="9" t="s">
        <v>210</v>
      </c>
      <c r="AQ78" s="9"/>
      <c r="AR78" s="9" t="s">
        <v>228</v>
      </c>
      <c r="AS78" s="4">
        <v>45203</v>
      </c>
      <c r="AT78" s="9">
        <v>1</v>
      </c>
      <c r="AU78" s="4" t="s">
        <v>319</v>
      </c>
      <c r="AV78" s="9" t="s">
        <v>319</v>
      </c>
      <c r="AW78" s="4" t="s">
        <v>319</v>
      </c>
      <c r="AX78" s="9" t="s">
        <v>733</v>
      </c>
    </row>
    <row r="79" spans="1:50" x14ac:dyDescent="0.25">
      <c r="A79" s="9">
        <v>89</v>
      </c>
      <c r="B79" s="3" t="s">
        <v>734</v>
      </c>
      <c r="C79" s="9" t="s">
        <v>146</v>
      </c>
      <c r="D79" s="8">
        <v>2023</v>
      </c>
      <c r="E79" s="4">
        <v>45166</v>
      </c>
      <c r="F79" s="8" t="s">
        <v>735</v>
      </c>
      <c r="G79" s="4" t="s">
        <v>201</v>
      </c>
      <c r="H79" s="8" t="s">
        <v>736</v>
      </c>
      <c r="I79" s="8" t="s">
        <v>737</v>
      </c>
      <c r="J79" s="8" t="s">
        <v>22</v>
      </c>
      <c r="K79" s="8">
        <v>1</v>
      </c>
      <c r="L79" s="8">
        <v>1</v>
      </c>
      <c r="M79" s="3" t="s">
        <v>405</v>
      </c>
      <c r="N79" s="8">
        <v>20</v>
      </c>
      <c r="O79" s="9" t="s">
        <v>33</v>
      </c>
      <c r="P79" s="9" t="s">
        <v>205</v>
      </c>
      <c r="Q79" s="9" t="s">
        <v>18</v>
      </c>
      <c r="R79" s="9" t="s">
        <v>13</v>
      </c>
      <c r="S79" s="9" t="s">
        <v>738</v>
      </c>
      <c r="T79" s="9" t="s">
        <v>354</v>
      </c>
      <c r="U79" s="9" t="s">
        <v>71</v>
      </c>
      <c r="V79" s="9"/>
      <c r="W79" s="3" t="s">
        <v>405</v>
      </c>
      <c r="X79" s="3" t="s">
        <v>264</v>
      </c>
      <c r="Y79" s="8">
        <v>839138</v>
      </c>
      <c r="Z79" s="8">
        <v>736775</v>
      </c>
      <c r="AA79" s="9">
        <v>20</v>
      </c>
      <c r="AB79" s="9">
        <v>0.1</v>
      </c>
      <c r="AC79" s="9" t="s">
        <v>209</v>
      </c>
      <c r="AD79" s="9" t="s">
        <v>209</v>
      </c>
      <c r="AE79" s="9" t="s">
        <v>209</v>
      </c>
      <c r="AF79" s="9" t="s">
        <v>209</v>
      </c>
      <c r="AG79" s="9" t="s">
        <v>228</v>
      </c>
      <c r="AH79" s="3" t="s">
        <v>211</v>
      </c>
      <c r="AI79" s="9" t="s">
        <v>211</v>
      </c>
      <c r="AJ79" s="9">
        <v>20</v>
      </c>
      <c r="AK79" s="9">
        <v>0</v>
      </c>
      <c r="AL79" s="9" t="s">
        <v>265</v>
      </c>
      <c r="AM79" s="8">
        <v>3317</v>
      </c>
      <c r="AN79" s="9" t="s">
        <v>319</v>
      </c>
      <c r="AO79" s="9" t="s">
        <v>319</v>
      </c>
      <c r="AP79" s="9" t="s">
        <v>210</v>
      </c>
      <c r="AQ79" s="9"/>
      <c r="AR79" s="9" t="s">
        <v>228</v>
      </c>
      <c r="AS79" s="4">
        <v>45240</v>
      </c>
      <c r="AT79" s="9">
        <v>2</v>
      </c>
      <c r="AU79" s="4" t="s">
        <v>319</v>
      </c>
      <c r="AV79" s="9" t="s">
        <v>319</v>
      </c>
      <c r="AW79" s="4" t="s">
        <v>319</v>
      </c>
      <c r="AX79" s="9" t="s">
        <v>739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F00B0-79B3-4881-9E7D-CADB76E4FD91}">
  <dimension ref="A1:E12"/>
  <sheetViews>
    <sheetView workbookViewId="0">
      <selection activeCell="F27" sqref="F27"/>
    </sheetView>
  </sheetViews>
  <sheetFormatPr baseColWidth="10" defaultRowHeight="14.3" x14ac:dyDescent="0.25"/>
  <cols>
    <col min="1" max="1" width="16.125" bestFit="1" customWidth="1"/>
    <col min="2" max="2" width="24.5" bestFit="1" customWidth="1"/>
    <col min="3" max="3" width="4.375" bestFit="1" customWidth="1"/>
    <col min="4" max="4" width="9.625" bestFit="1" customWidth="1"/>
    <col min="5" max="5" width="15.5" bestFit="1" customWidth="1"/>
    <col min="6" max="11" width="4.375" bestFit="1" customWidth="1"/>
    <col min="12" max="12" width="13.75" bestFit="1" customWidth="1"/>
    <col min="13" max="13" width="24.375" bestFit="1" customWidth="1"/>
    <col min="14" max="80" width="4.375" bestFit="1" customWidth="1"/>
    <col min="81" max="99" width="5.375" bestFit="1" customWidth="1"/>
    <col min="100" max="102" width="6.375" bestFit="1" customWidth="1"/>
    <col min="103" max="103" width="11.25" bestFit="1" customWidth="1"/>
  </cols>
  <sheetData>
    <row r="1" spans="1:5" x14ac:dyDescent="0.25">
      <c r="A1" s="46" t="s">
        <v>3</v>
      </c>
      <c r="B1" s="46" t="s">
        <v>741</v>
      </c>
      <c r="D1" s="50" t="s">
        <v>3</v>
      </c>
      <c r="E1" s="50" t="s">
        <v>743</v>
      </c>
    </row>
    <row r="2" spans="1:5" x14ac:dyDescent="0.25">
      <c r="A2" s="10" t="s">
        <v>12</v>
      </c>
      <c r="B2" s="10">
        <v>303.89999999999998</v>
      </c>
      <c r="D2" s="28" t="s">
        <v>12</v>
      </c>
      <c r="E2" s="28">
        <f>B2</f>
        <v>303.89999999999998</v>
      </c>
    </row>
    <row r="3" spans="1:5" x14ac:dyDescent="0.25">
      <c r="A3" s="10" t="s">
        <v>51</v>
      </c>
      <c r="B3" s="10">
        <v>11.74</v>
      </c>
      <c r="D3" s="28" t="s">
        <v>51</v>
      </c>
      <c r="E3" s="28">
        <f>B3</f>
        <v>11.74</v>
      </c>
    </row>
    <row r="4" spans="1:5" x14ac:dyDescent="0.25">
      <c r="A4" s="10" t="s">
        <v>71</v>
      </c>
      <c r="B4" s="10">
        <v>461.35999999999996</v>
      </c>
      <c r="D4" s="28" t="s">
        <v>71</v>
      </c>
      <c r="E4" s="28">
        <f>B4+B5</f>
        <v>598.18299999999999</v>
      </c>
    </row>
    <row r="5" spans="1:5" x14ac:dyDescent="0.25">
      <c r="A5" s="10" t="s">
        <v>22</v>
      </c>
      <c r="B5" s="10">
        <v>136.82300000000001</v>
      </c>
      <c r="D5" s="28" t="s">
        <v>17</v>
      </c>
      <c r="E5" s="28">
        <f>B6+B7</f>
        <v>106.24000000000001</v>
      </c>
    </row>
    <row r="6" spans="1:5" x14ac:dyDescent="0.25">
      <c r="A6" s="10" t="s">
        <v>17</v>
      </c>
      <c r="B6" s="10">
        <v>70.240000000000009</v>
      </c>
      <c r="D6" s="28" t="s">
        <v>106</v>
      </c>
      <c r="E6" s="28">
        <f>B8</f>
        <v>0.3</v>
      </c>
    </row>
    <row r="7" spans="1:5" x14ac:dyDescent="0.25">
      <c r="A7" s="10" t="s">
        <v>25</v>
      </c>
      <c r="B7" s="10">
        <v>36</v>
      </c>
      <c r="D7" s="28" t="s">
        <v>84</v>
      </c>
      <c r="E7" s="28">
        <f>B9+B10</f>
        <v>191.44</v>
      </c>
    </row>
    <row r="8" spans="1:5" x14ac:dyDescent="0.25">
      <c r="A8" s="10" t="s">
        <v>106</v>
      </c>
      <c r="B8" s="10">
        <v>0.3</v>
      </c>
      <c r="D8" s="28" t="s">
        <v>37</v>
      </c>
      <c r="E8" s="28">
        <f>B11</f>
        <v>123.47</v>
      </c>
    </row>
    <row r="9" spans="1:5" x14ac:dyDescent="0.25">
      <c r="A9" s="10" t="s">
        <v>84</v>
      </c>
      <c r="B9" s="10">
        <v>71.36</v>
      </c>
      <c r="D9" s="28" t="s">
        <v>47</v>
      </c>
      <c r="E9" s="28">
        <f>B12</f>
        <v>30.88</v>
      </c>
    </row>
    <row r="10" spans="1:5" x14ac:dyDescent="0.25">
      <c r="A10" s="10" t="s">
        <v>87</v>
      </c>
      <c r="B10" s="10">
        <v>120.08000000000001</v>
      </c>
      <c r="D10" s="47" t="s">
        <v>749</v>
      </c>
      <c r="E10" s="10">
        <f>SUM(E2:E9)</f>
        <v>1366.153</v>
      </c>
    </row>
    <row r="11" spans="1:5" x14ac:dyDescent="0.25">
      <c r="A11" s="10" t="s">
        <v>37</v>
      </c>
      <c r="B11" s="10">
        <v>123.47</v>
      </c>
    </row>
    <row r="12" spans="1:5" x14ac:dyDescent="0.25">
      <c r="A12" s="10" t="s">
        <v>47</v>
      </c>
      <c r="B12" s="10">
        <v>30.88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6F365-66C9-423C-B863-5413CCCA487B}">
  <dimension ref="A3:H41"/>
  <sheetViews>
    <sheetView topLeftCell="C1" workbookViewId="0">
      <selection activeCell="I20" sqref="I20"/>
    </sheetView>
  </sheetViews>
  <sheetFormatPr baseColWidth="10" defaultRowHeight="14.3" x14ac:dyDescent="0.25"/>
  <cols>
    <col min="1" max="1" width="23.75" bestFit="1" customWidth="1"/>
    <col min="2" max="3" width="24.5" bestFit="1" customWidth="1"/>
    <col min="4" max="74" width="24.625" bestFit="1" customWidth="1"/>
    <col min="75" max="75" width="29.125" bestFit="1" customWidth="1"/>
    <col min="76" max="76" width="29" bestFit="1" customWidth="1"/>
  </cols>
  <sheetData>
    <row r="3" spans="1:8" x14ac:dyDescent="0.25">
      <c r="A3" s="26" t="s">
        <v>740</v>
      </c>
      <c r="B3" t="s">
        <v>741</v>
      </c>
      <c r="G3" s="35" t="s">
        <v>747</v>
      </c>
      <c r="H3" s="35" t="s">
        <v>748</v>
      </c>
    </row>
    <row r="4" spans="1:8" x14ac:dyDescent="0.25">
      <c r="A4" s="27" t="s">
        <v>16</v>
      </c>
      <c r="B4">
        <v>107.49000000000001</v>
      </c>
      <c r="D4" s="27" t="s">
        <v>16</v>
      </c>
      <c r="E4">
        <v>107.49000000000001</v>
      </c>
      <c r="G4" s="36" t="s">
        <v>35</v>
      </c>
      <c r="H4" s="10">
        <v>267.60000000000002</v>
      </c>
    </row>
    <row r="5" spans="1:8" x14ac:dyDescent="0.25">
      <c r="A5" s="27" t="s">
        <v>76</v>
      </c>
      <c r="B5">
        <v>9.4</v>
      </c>
      <c r="D5" s="27" t="s">
        <v>76</v>
      </c>
      <c r="E5">
        <v>9.4</v>
      </c>
      <c r="G5" s="36" t="s">
        <v>113</v>
      </c>
      <c r="H5" s="10">
        <v>191.79</v>
      </c>
    </row>
    <row r="6" spans="1:8" x14ac:dyDescent="0.25">
      <c r="A6" s="27" t="s">
        <v>136</v>
      </c>
      <c r="B6">
        <v>5.73</v>
      </c>
      <c r="G6" s="36" t="s">
        <v>28</v>
      </c>
      <c r="H6" s="10">
        <v>160.47</v>
      </c>
    </row>
    <row r="7" spans="1:8" x14ac:dyDescent="0.25">
      <c r="A7" s="27" t="s">
        <v>20</v>
      </c>
      <c r="B7">
        <v>92.570000000000007</v>
      </c>
      <c r="G7" s="36" t="s">
        <v>24</v>
      </c>
      <c r="H7" s="10">
        <v>139.84</v>
      </c>
    </row>
    <row r="8" spans="1:8" x14ac:dyDescent="0.25">
      <c r="A8" s="27" t="s">
        <v>56</v>
      </c>
      <c r="B8">
        <v>1.9530000000000001</v>
      </c>
      <c r="G8" s="36" t="s">
        <v>16</v>
      </c>
      <c r="H8" s="10">
        <v>116.89000000000001</v>
      </c>
    </row>
    <row r="9" spans="1:8" x14ac:dyDescent="0.25">
      <c r="A9" s="27" t="s">
        <v>70</v>
      </c>
      <c r="B9">
        <v>0.98</v>
      </c>
      <c r="G9" s="36" t="s">
        <v>20</v>
      </c>
      <c r="H9" s="10">
        <v>92.570000000000007</v>
      </c>
    </row>
    <row r="10" spans="1:8" x14ac:dyDescent="0.25">
      <c r="A10" s="27" t="s">
        <v>68</v>
      </c>
      <c r="B10">
        <v>37.36</v>
      </c>
      <c r="G10" s="36" t="s">
        <v>32</v>
      </c>
      <c r="H10" s="10">
        <v>81.910000000000011</v>
      </c>
    </row>
    <row r="11" spans="1:8" x14ac:dyDescent="0.25">
      <c r="A11" s="27" t="s">
        <v>32</v>
      </c>
      <c r="B11">
        <v>81.910000000000011</v>
      </c>
      <c r="G11" s="36" t="s">
        <v>27</v>
      </c>
      <c r="H11" s="10">
        <v>74.459999999999994</v>
      </c>
    </row>
    <row r="12" spans="1:8" x14ac:dyDescent="0.25">
      <c r="A12" s="27" t="s">
        <v>108</v>
      </c>
      <c r="B12">
        <v>0.3</v>
      </c>
      <c r="G12" s="36" t="s">
        <v>68</v>
      </c>
      <c r="H12" s="10">
        <v>37.36</v>
      </c>
    </row>
    <row r="13" spans="1:8" x14ac:dyDescent="0.25">
      <c r="A13" s="27" t="s">
        <v>46</v>
      </c>
      <c r="B13">
        <v>0.61</v>
      </c>
      <c r="G13" s="36" t="s">
        <v>74</v>
      </c>
      <c r="H13" s="10">
        <v>23.07</v>
      </c>
    </row>
    <row r="14" spans="1:8" x14ac:dyDescent="0.25">
      <c r="A14" s="27" t="s">
        <v>74</v>
      </c>
      <c r="B14">
        <v>23.07</v>
      </c>
      <c r="G14" s="36" t="s">
        <v>50</v>
      </c>
      <c r="H14" s="10">
        <v>17.18</v>
      </c>
    </row>
    <row r="15" spans="1:8" x14ac:dyDescent="0.25">
      <c r="A15" s="27" t="s">
        <v>113</v>
      </c>
      <c r="B15">
        <v>191.79</v>
      </c>
      <c r="G15" s="36" t="s">
        <v>39</v>
      </c>
      <c r="H15" s="10">
        <v>9.81</v>
      </c>
    </row>
    <row r="16" spans="1:8" x14ac:dyDescent="0.25">
      <c r="A16" s="27" t="s">
        <v>128</v>
      </c>
      <c r="B16">
        <v>6.28</v>
      </c>
      <c r="G16" s="36" t="s">
        <v>128</v>
      </c>
      <c r="H16" s="10">
        <v>6.28</v>
      </c>
    </row>
    <row r="17" spans="1:8" x14ac:dyDescent="0.25">
      <c r="A17" s="27" t="s">
        <v>27</v>
      </c>
      <c r="B17">
        <v>74.459999999999994</v>
      </c>
      <c r="G17" s="36" t="s">
        <v>45</v>
      </c>
      <c r="H17" s="10">
        <v>6.06</v>
      </c>
    </row>
    <row r="18" spans="1:8" x14ac:dyDescent="0.25">
      <c r="A18" s="27" t="s">
        <v>28</v>
      </c>
      <c r="B18">
        <v>160.47</v>
      </c>
      <c r="G18" s="36" t="s">
        <v>89</v>
      </c>
      <c r="H18" s="10">
        <v>5.81</v>
      </c>
    </row>
    <row r="19" spans="1:8" x14ac:dyDescent="0.25">
      <c r="A19" s="27" t="s">
        <v>89</v>
      </c>
      <c r="B19">
        <v>5.81</v>
      </c>
      <c r="G19" s="36" t="s">
        <v>136</v>
      </c>
      <c r="H19" s="10">
        <v>5.73</v>
      </c>
    </row>
    <row r="20" spans="1:8" x14ac:dyDescent="0.25">
      <c r="A20" s="27" t="s">
        <v>39</v>
      </c>
      <c r="B20">
        <v>9.81</v>
      </c>
      <c r="G20" s="36" t="s">
        <v>41</v>
      </c>
      <c r="H20" s="10">
        <v>5.41</v>
      </c>
    </row>
    <row r="21" spans="1:8" x14ac:dyDescent="0.25">
      <c r="A21" s="27" t="s">
        <v>35</v>
      </c>
      <c r="B21">
        <v>367.6</v>
      </c>
      <c r="G21" s="36" t="s">
        <v>110</v>
      </c>
      <c r="H21" s="10">
        <v>3.95</v>
      </c>
    </row>
    <row r="22" spans="1:8" x14ac:dyDescent="0.25">
      <c r="A22" s="27" t="s">
        <v>24</v>
      </c>
      <c r="B22">
        <v>139.84</v>
      </c>
      <c r="G22" s="36" t="s">
        <v>94</v>
      </c>
      <c r="H22" s="10">
        <v>3.3299999999999996</v>
      </c>
    </row>
    <row r="23" spans="1:8" x14ac:dyDescent="0.25">
      <c r="A23" s="27" t="s">
        <v>121</v>
      </c>
      <c r="B23">
        <v>1.21</v>
      </c>
      <c r="G23" s="36" t="s">
        <v>96</v>
      </c>
      <c r="H23" s="10">
        <v>2.99</v>
      </c>
    </row>
    <row r="24" spans="1:8" x14ac:dyDescent="0.25">
      <c r="A24" s="27" t="s">
        <v>99</v>
      </c>
      <c r="B24">
        <v>0.47</v>
      </c>
      <c r="G24" s="36" t="s">
        <v>66</v>
      </c>
      <c r="H24" s="10">
        <v>2.37</v>
      </c>
    </row>
    <row r="25" spans="1:8" x14ac:dyDescent="0.25">
      <c r="A25" s="27" t="s">
        <v>45</v>
      </c>
      <c r="B25">
        <v>6.06</v>
      </c>
      <c r="G25" s="36" t="s">
        <v>56</v>
      </c>
      <c r="H25" s="10">
        <v>1.9530000000000001</v>
      </c>
    </row>
    <row r="26" spans="1:8" x14ac:dyDescent="0.25">
      <c r="A26" s="27" t="s">
        <v>110</v>
      </c>
      <c r="B26">
        <v>3.95</v>
      </c>
      <c r="G26" s="36" t="s">
        <v>104</v>
      </c>
      <c r="H26" s="10">
        <v>1.3900000000000001</v>
      </c>
    </row>
    <row r="27" spans="1:8" x14ac:dyDescent="0.25">
      <c r="A27" s="27" t="s">
        <v>50</v>
      </c>
      <c r="B27">
        <v>17.18</v>
      </c>
      <c r="G27" s="36" t="s">
        <v>121</v>
      </c>
      <c r="H27" s="10">
        <v>1.21</v>
      </c>
    </row>
    <row r="28" spans="1:8" x14ac:dyDescent="0.25">
      <c r="A28" s="27" t="s">
        <v>41</v>
      </c>
      <c r="B28">
        <v>5.41</v>
      </c>
      <c r="G28" s="36" t="s">
        <v>70</v>
      </c>
      <c r="H28" s="10">
        <v>0.98</v>
      </c>
    </row>
    <row r="29" spans="1:8" x14ac:dyDescent="0.25">
      <c r="A29" s="27" t="s">
        <v>94</v>
      </c>
      <c r="B29">
        <v>3.3299999999999996</v>
      </c>
      <c r="G29" s="36" t="s">
        <v>79</v>
      </c>
      <c r="H29" s="10">
        <v>0.89</v>
      </c>
    </row>
    <row r="30" spans="1:8" x14ac:dyDescent="0.25">
      <c r="A30" s="27" t="s">
        <v>139</v>
      </c>
      <c r="B30">
        <v>0.3</v>
      </c>
      <c r="G30" s="36" t="s">
        <v>142</v>
      </c>
      <c r="H30" s="10">
        <v>0.86</v>
      </c>
    </row>
    <row r="31" spans="1:8" x14ac:dyDescent="0.25">
      <c r="A31" s="27" t="s">
        <v>125</v>
      </c>
      <c r="B31">
        <v>0.19</v>
      </c>
      <c r="G31" s="36" t="s">
        <v>44</v>
      </c>
      <c r="H31" s="10">
        <v>0.72</v>
      </c>
    </row>
    <row r="32" spans="1:8" x14ac:dyDescent="0.25">
      <c r="A32" s="27" t="s">
        <v>66</v>
      </c>
      <c r="B32">
        <v>2.37</v>
      </c>
      <c r="G32" s="36" t="s">
        <v>46</v>
      </c>
      <c r="H32" s="10">
        <v>0.61</v>
      </c>
    </row>
    <row r="33" spans="1:8" x14ac:dyDescent="0.25">
      <c r="A33" s="27" t="s">
        <v>126</v>
      </c>
      <c r="B33">
        <v>0.43</v>
      </c>
      <c r="G33" s="36" t="s">
        <v>97</v>
      </c>
      <c r="H33" s="10">
        <v>0.54</v>
      </c>
    </row>
    <row r="34" spans="1:8" x14ac:dyDescent="0.25">
      <c r="A34" s="27" t="s">
        <v>96</v>
      </c>
      <c r="B34">
        <v>2.99</v>
      </c>
      <c r="G34" s="36" t="s">
        <v>99</v>
      </c>
      <c r="H34" s="10">
        <v>0.47</v>
      </c>
    </row>
    <row r="35" spans="1:8" x14ac:dyDescent="0.25">
      <c r="A35" s="27" t="s">
        <v>53</v>
      </c>
      <c r="B35">
        <v>0.43</v>
      </c>
      <c r="G35" s="36" t="s">
        <v>53</v>
      </c>
      <c r="H35" s="10">
        <v>0.43</v>
      </c>
    </row>
    <row r="36" spans="1:8" x14ac:dyDescent="0.25">
      <c r="A36" s="27" t="s">
        <v>79</v>
      </c>
      <c r="B36">
        <v>0.89</v>
      </c>
      <c r="G36" s="36" t="s">
        <v>126</v>
      </c>
      <c r="H36" s="10">
        <v>0.43</v>
      </c>
    </row>
    <row r="37" spans="1:8" x14ac:dyDescent="0.25">
      <c r="A37" s="27" t="s">
        <v>142</v>
      </c>
      <c r="B37">
        <v>0.86</v>
      </c>
      <c r="G37" s="36" t="s">
        <v>139</v>
      </c>
      <c r="H37" s="10">
        <v>0.3</v>
      </c>
    </row>
    <row r="38" spans="1:8" x14ac:dyDescent="0.25">
      <c r="A38" s="27" t="s">
        <v>97</v>
      </c>
      <c r="B38">
        <v>0.54</v>
      </c>
      <c r="G38" s="36" t="s">
        <v>108</v>
      </c>
      <c r="H38" s="10">
        <v>0.3</v>
      </c>
    </row>
    <row r="39" spans="1:8" x14ac:dyDescent="0.25">
      <c r="A39" s="27" t="s">
        <v>104</v>
      </c>
      <c r="B39">
        <v>1.3900000000000001</v>
      </c>
      <c r="G39" s="36" t="s">
        <v>125</v>
      </c>
      <c r="H39" s="10">
        <v>0.19</v>
      </c>
    </row>
    <row r="40" spans="1:8" x14ac:dyDescent="0.25">
      <c r="A40" s="27" t="s">
        <v>44</v>
      </c>
      <c r="B40">
        <v>0.72</v>
      </c>
    </row>
    <row r="41" spans="1:8" x14ac:dyDescent="0.25">
      <c r="A41" s="27" t="s">
        <v>742</v>
      </c>
      <c r="B41">
        <v>1366.153</v>
      </c>
    </row>
  </sheetData>
  <sortState xmlns:xlrd2="http://schemas.microsoft.com/office/spreadsheetml/2017/richdata2" ref="G4:H39">
    <sortCondition descending="1" ref="H4:H39"/>
  </sortState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CB0AA-FDA7-417F-810D-B07D3BB8C6E6}">
  <dimension ref="A2:P24"/>
  <sheetViews>
    <sheetView workbookViewId="0">
      <selection activeCell="M9" sqref="M9"/>
    </sheetView>
  </sheetViews>
  <sheetFormatPr baseColWidth="10" defaultRowHeight="14.3" x14ac:dyDescent="0.25"/>
  <cols>
    <col min="1" max="1" width="30.375" bestFit="1" customWidth="1"/>
    <col min="2" max="2" width="20.75" bestFit="1" customWidth="1"/>
    <col min="3" max="3" width="9.75" bestFit="1" customWidth="1"/>
    <col min="4" max="4" width="12.5" bestFit="1" customWidth="1"/>
    <col min="5" max="5" width="11.25" bestFit="1" customWidth="1"/>
    <col min="6" max="6" width="7.125" bestFit="1" customWidth="1"/>
    <col min="7" max="7" width="7.5" bestFit="1" customWidth="1"/>
    <col min="8" max="8" width="9.625" bestFit="1" customWidth="1"/>
    <col min="9" max="9" width="5.875" bestFit="1" customWidth="1"/>
    <col min="10" max="11" width="6.875" bestFit="1" customWidth="1"/>
    <col min="12" max="12" width="13.875" bestFit="1" customWidth="1"/>
    <col min="13" max="13" width="14.125" bestFit="1" customWidth="1"/>
    <col min="15" max="15" width="12.5" bestFit="1" customWidth="1"/>
  </cols>
  <sheetData>
    <row r="2" spans="1:5" x14ac:dyDescent="0.25">
      <c r="A2" s="37" t="s">
        <v>3</v>
      </c>
      <c r="B2" s="37" t="s">
        <v>11</v>
      </c>
      <c r="C2" s="37" t="s">
        <v>21</v>
      </c>
      <c r="D2" s="37" t="s">
        <v>33</v>
      </c>
      <c r="E2" s="37" t="s">
        <v>742</v>
      </c>
    </row>
    <row r="3" spans="1:5" x14ac:dyDescent="0.25">
      <c r="A3" s="36" t="s">
        <v>12</v>
      </c>
      <c r="B3" s="10">
        <v>15</v>
      </c>
      <c r="C3" s="10">
        <v>0</v>
      </c>
      <c r="D3" s="10">
        <v>0</v>
      </c>
      <c r="E3" s="10">
        <v>15</v>
      </c>
    </row>
    <row r="4" spans="1:5" x14ac:dyDescent="0.25">
      <c r="A4" s="36" t="s">
        <v>51</v>
      </c>
      <c r="B4" s="10">
        <v>2</v>
      </c>
      <c r="C4" s="10">
        <v>12</v>
      </c>
      <c r="D4" s="10">
        <v>0</v>
      </c>
      <c r="E4" s="10">
        <v>14</v>
      </c>
    </row>
    <row r="5" spans="1:5" x14ac:dyDescent="0.25">
      <c r="A5" s="36" t="s">
        <v>71</v>
      </c>
      <c r="B5" s="10">
        <v>24</v>
      </c>
      <c r="C5" s="10">
        <v>16</v>
      </c>
      <c r="D5" s="10">
        <v>4</v>
      </c>
      <c r="E5" s="10">
        <v>43</v>
      </c>
    </row>
    <row r="6" spans="1:5" x14ac:dyDescent="0.25">
      <c r="A6" s="36" t="s">
        <v>17</v>
      </c>
      <c r="B6" s="10">
        <v>4</v>
      </c>
      <c r="C6" s="10">
        <v>3</v>
      </c>
      <c r="D6" s="10">
        <v>1</v>
      </c>
      <c r="E6" s="10">
        <v>8</v>
      </c>
    </row>
    <row r="7" spans="1:5" x14ac:dyDescent="0.25">
      <c r="A7" s="36" t="s">
        <v>106</v>
      </c>
      <c r="B7" s="10">
        <v>0</v>
      </c>
      <c r="C7" s="10">
        <v>1</v>
      </c>
      <c r="D7" s="10">
        <v>0</v>
      </c>
      <c r="E7" s="10">
        <v>1</v>
      </c>
    </row>
    <row r="8" spans="1:5" x14ac:dyDescent="0.25">
      <c r="A8" s="36" t="s">
        <v>84</v>
      </c>
      <c r="B8" s="10">
        <v>8</v>
      </c>
      <c r="C8" s="10">
        <v>1</v>
      </c>
      <c r="D8" s="10">
        <v>0</v>
      </c>
      <c r="E8" s="10">
        <v>9</v>
      </c>
    </row>
    <row r="9" spans="1:5" x14ac:dyDescent="0.25">
      <c r="A9" s="36" t="s">
        <v>37</v>
      </c>
      <c r="B9" s="10">
        <v>8</v>
      </c>
      <c r="C9" s="10">
        <v>3</v>
      </c>
      <c r="D9" s="10">
        <v>0</v>
      </c>
      <c r="E9" s="10">
        <v>11</v>
      </c>
    </row>
    <row r="10" spans="1:5" x14ac:dyDescent="0.25">
      <c r="A10" s="36" t="s">
        <v>47</v>
      </c>
      <c r="B10" s="10">
        <v>1</v>
      </c>
      <c r="C10" s="10">
        <v>5</v>
      </c>
      <c r="D10" s="10">
        <v>0</v>
      </c>
      <c r="E10" s="10">
        <v>6</v>
      </c>
    </row>
    <row r="11" spans="1:5" x14ac:dyDescent="0.25">
      <c r="A11" s="38" t="s">
        <v>749</v>
      </c>
      <c r="B11" s="10">
        <f>SUM(B3:B10)</f>
        <v>62</v>
      </c>
      <c r="C11" s="10">
        <f t="shared" ref="C11:D11" si="0">SUM(C3:C10)</f>
        <v>41</v>
      </c>
      <c r="D11" s="10">
        <f t="shared" si="0"/>
        <v>5</v>
      </c>
      <c r="E11" s="10">
        <f>SUM(E3:E10)</f>
        <v>107</v>
      </c>
    </row>
    <row r="24" spans="12:16" x14ac:dyDescent="0.25">
      <c r="L24" s="48"/>
      <c r="M24" s="49"/>
      <c r="N24" s="49"/>
      <c r="O24" s="49"/>
      <c r="P24" s="4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0EF8D-9937-4DF7-95DF-6605A73FAA87}">
  <dimension ref="A1:J9"/>
  <sheetViews>
    <sheetView workbookViewId="0">
      <selection activeCell="L24" sqref="L24"/>
    </sheetView>
  </sheetViews>
  <sheetFormatPr baseColWidth="10" defaultRowHeight="14.3" x14ac:dyDescent="0.25"/>
  <cols>
    <col min="1" max="1" width="17.625" bestFit="1" customWidth="1"/>
    <col min="2" max="2" width="5.5" bestFit="1" customWidth="1"/>
    <col min="3" max="3" width="6.625" bestFit="1" customWidth="1"/>
    <col min="4" max="4" width="5.875" bestFit="1" customWidth="1"/>
    <col min="5" max="5" width="4.5" bestFit="1" customWidth="1"/>
    <col min="6" max="6" width="5.375" bestFit="1" customWidth="1"/>
    <col min="7" max="7" width="5" bestFit="1" customWidth="1"/>
    <col min="8" max="8" width="4.375" bestFit="1" customWidth="1"/>
    <col min="9" max="9" width="6.25" bestFit="1" customWidth="1"/>
    <col min="10" max="10" width="11.25" bestFit="1" customWidth="1"/>
    <col min="11" max="25" width="10.375" bestFit="1" customWidth="1"/>
    <col min="26" max="26" width="9.375" bestFit="1" customWidth="1"/>
    <col min="27" max="30" width="10.375" bestFit="1" customWidth="1"/>
    <col min="31" max="31" width="9.375" bestFit="1" customWidth="1"/>
    <col min="32" max="33" width="10.375" bestFit="1" customWidth="1"/>
    <col min="34" max="36" width="9.375" bestFit="1" customWidth="1"/>
    <col min="37" max="44" width="10.375" bestFit="1" customWidth="1"/>
    <col min="45" max="45" width="9.375" bestFit="1" customWidth="1"/>
    <col min="46" max="51" width="10.375" bestFit="1" customWidth="1"/>
    <col min="52" max="52" width="11.25" bestFit="1" customWidth="1"/>
    <col min="53" max="53" width="7.75" bestFit="1" customWidth="1"/>
    <col min="54" max="54" width="11.875" bestFit="1" customWidth="1"/>
    <col min="55" max="55" width="11.25" bestFit="1" customWidth="1"/>
    <col min="56" max="56" width="14" bestFit="1" customWidth="1"/>
    <col min="57" max="57" width="8.625" bestFit="1" customWidth="1"/>
    <col min="58" max="58" width="7.125" bestFit="1" customWidth="1"/>
    <col min="59" max="59" width="8" bestFit="1" customWidth="1"/>
    <col min="60" max="60" width="9" bestFit="1" customWidth="1"/>
    <col min="61" max="61" width="8.625" bestFit="1" customWidth="1"/>
    <col min="62" max="62" width="9.375" bestFit="1" customWidth="1"/>
    <col min="63" max="65" width="7.75" bestFit="1" customWidth="1"/>
    <col min="66" max="66" width="8.375" bestFit="1" customWidth="1"/>
    <col min="67" max="67" width="7.625" bestFit="1" customWidth="1"/>
    <col min="68" max="68" width="7.125" bestFit="1" customWidth="1"/>
    <col min="69" max="69" width="10.25" bestFit="1" customWidth="1"/>
    <col min="70" max="71" width="8.375" bestFit="1" customWidth="1"/>
    <col min="72" max="72" width="7" bestFit="1" customWidth="1"/>
    <col min="73" max="73" width="8" bestFit="1" customWidth="1"/>
    <col min="74" max="74" width="10.25" bestFit="1" customWidth="1"/>
    <col min="75" max="75" width="11.25" bestFit="1" customWidth="1"/>
  </cols>
  <sheetData>
    <row r="1" spans="1:10" x14ac:dyDescent="0.25">
      <c r="A1" s="10"/>
      <c r="B1" s="10" t="s">
        <v>750</v>
      </c>
      <c r="C1" s="10" t="s">
        <v>751</v>
      </c>
      <c r="D1" s="10" t="s">
        <v>752</v>
      </c>
      <c r="E1" s="10" t="s">
        <v>753</v>
      </c>
      <c r="F1" s="10" t="s">
        <v>754</v>
      </c>
      <c r="G1" s="10" t="s">
        <v>755</v>
      </c>
      <c r="H1" s="10" t="s">
        <v>756</v>
      </c>
      <c r="I1" s="10" t="s">
        <v>757</v>
      </c>
      <c r="J1" s="10" t="s">
        <v>749</v>
      </c>
    </row>
    <row r="2" spans="1:10" x14ac:dyDescent="0.25">
      <c r="A2" s="10" t="s">
        <v>12</v>
      </c>
      <c r="B2" s="10">
        <v>5</v>
      </c>
      <c r="C2" s="10">
        <v>2</v>
      </c>
      <c r="D2" s="10"/>
      <c r="E2" s="10">
        <v>2</v>
      </c>
      <c r="F2" s="10">
        <v>3</v>
      </c>
      <c r="G2" s="10"/>
      <c r="H2" s="10">
        <v>3</v>
      </c>
      <c r="I2" s="10"/>
      <c r="J2" s="10">
        <f>SUM(B2:I2)</f>
        <v>15</v>
      </c>
    </row>
    <row r="3" spans="1:10" x14ac:dyDescent="0.25">
      <c r="A3" s="10" t="s">
        <v>51</v>
      </c>
      <c r="B3" s="10"/>
      <c r="C3" s="10"/>
      <c r="D3" s="10">
        <v>1</v>
      </c>
      <c r="E3" s="10"/>
      <c r="F3" s="10"/>
      <c r="G3" s="10"/>
      <c r="H3" s="10">
        <v>12</v>
      </c>
      <c r="I3" s="10">
        <v>1</v>
      </c>
      <c r="J3" s="10">
        <f t="shared" ref="J3:J9" si="0">SUM(B3:I3)</f>
        <v>14</v>
      </c>
    </row>
    <row r="4" spans="1:10" x14ac:dyDescent="0.25">
      <c r="A4" s="10" t="s">
        <v>22</v>
      </c>
      <c r="B4" s="10">
        <v>4</v>
      </c>
      <c r="C4" s="10">
        <v>1</v>
      </c>
      <c r="D4" s="10">
        <v>6</v>
      </c>
      <c r="E4" s="10">
        <v>4</v>
      </c>
      <c r="F4" s="10">
        <v>5</v>
      </c>
      <c r="G4" s="10">
        <v>3</v>
      </c>
      <c r="H4" s="10">
        <v>12</v>
      </c>
      <c r="I4" s="10">
        <v>8</v>
      </c>
      <c r="J4" s="10">
        <f t="shared" si="0"/>
        <v>43</v>
      </c>
    </row>
    <row r="5" spans="1:10" x14ac:dyDescent="0.25">
      <c r="A5" s="10" t="s">
        <v>17</v>
      </c>
      <c r="B5" s="10">
        <v>3</v>
      </c>
      <c r="C5" s="10"/>
      <c r="D5" s="10"/>
      <c r="E5" s="10">
        <v>3</v>
      </c>
      <c r="F5" s="10">
        <v>1</v>
      </c>
      <c r="G5" s="10"/>
      <c r="H5" s="10"/>
      <c r="I5" s="10">
        <v>1</v>
      </c>
      <c r="J5" s="10">
        <f t="shared" si="0"/>
        <v>8</v>
      </c>
    </row>
    <row r="6" spans="1:10" x14ac:dyDescent="0.25">
      <c r="A6" s="10" t="s">
        <v>106</v>
      </c>
      <c r="B6" s="10"/>
      <c r="C6" s="10"/>
      <c r="D6" s="10"/>
      <c r="E6" s="10"/>
      <c r="F6" s="10"/>
      <c r="G6" s="10"/>
      <c r="H6" s="10">
        <v>1</v>
      </c>
      <c r="I6" s="10"/>
      <c r="J6" s="10">
        <f t="shared" si="0"/>
        <v>1</v>
      </c>
    </row>
    <row r="7" spans="1:10" x14ac:dyDescent="0.25">
      <c r="A7" s="10" t="s">
        <v>84</v>
      </c>
      <c r="B7" s="10"/>
      <c r="C7" s="10"/>
      <c r="D7" s="10"/>
      <c r="E7" s="10"/>
      <c r="F7" s="10">
        <v>7</v>
      </c>
      <c r="G7" s="10"/>
      <c r="H7" s="10">
        <v>1</v>
      </c>
      <c r="I7" s="10">
        <v>1</v>
      </c>
      <c r="J7" s="10">
        <f t="shared" si="0"/>
        <v>9</v>
      </c>
    </row>
    <row r="8" spans="1:10" x14ac:dyDescent="0.25">
      <c r="A8" s="10" t="s">
        <v>37</v>
      </c>
      <c r="B8" s="10"/>
      <c r="C8" s="10">
        <v>6</v>
      </c>
      <c r="D8" s="10">
        <v>1</v>
      </c>
      <c r="E8" s="10"/>
      <c r="F8" s="10">
        <v>1</v>
      </c>
      <c r="G8" s="10"/>
      <c r="H8" s="10">
        <v>3</v>
      </c>
      <c r="I8" s="10"/>
      <c r="J8" s="10">
        <f t="shared" si="0"/>
        <v>11</v>
      </c>
    </row>
    <row r="9" spans="1:10" x14ac:dyDescent="0.25">
      <c r="A9" s="10" t="s">
        <v>47</v>
      </c>
      <c r="B9" s="10"/>
      <c r="C9" s="10"/>
      <c r="D9" s="10">
        <v>3</v>
      </c>
      <c r="E9" s="10"/>
      <c r="F9" s="10"/>
      <c r="G9" s="10"/>
      <c r="H9" s="10"/>
      <c r="I9" s="10">
        <v>3</v>
      </c>
      <c r="J9" s="10">
        <f t="shared" si="0"/>
        <v>6</v>
      </c>
    </row>
  </sheetData>
  <phoneticPr fontId="4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D2FD1-5DAD-42F6-BADA-B3A8D86283A8}">
  <dimension ref="A1:P109"/>
  <sheetViews>
    <sheetView topLeftCell="A13" zoomScale="80" zoomScaleNormal="80" workbookViewId="0">
      <selection activeCell="P49" sqref="P49"/>
    </sheetView>
  </sheetViews>
  <sheetFormatPr baseColWidth="10" defaultColWidth="8.875" defaultRowHeight="14.3" x14ac:dyDescent="0.25"/>
  <cols>
    <col min="1" max="1" width="8.875" style="24"/>
    <col min="2" max="2" width="19.625" style="25" customWidth="1"/>
    <col min="3" max="3" width="17.5" style="25" customWidth="1"/>
    <col min="4" max="4" width="9.75" style="25" bestFit="1" customWidth="1"/>
    <col min="5" max="5" width="12.75" style="25" bestFit="1" customWidth="1"/>
    <col min="6" max="6" width="16.75" style="25" customWidth="1"/>
    <col min="7" max="7" width="15.25" style="25" customWidth="1"/>
    <col min="8" max="8" width="15.125" style="25" customWidth="1"/>
    <col min="9" max="9" width="14.75" style="25" customWidth="1"/>
    <col min="10" max="10" width="25.75" style="16" bestFit="1" customWidth="1"/>
    <col min="11" max="11" width="14.5" style="16" hidden="1" customWidth="1"/>
    <col min="12" max="12" width="19.75" style="17" customWidth="1"/>
    <col min="13" max="13" width="15.375" style="25" customWidth="1"/>
    <col min="14" max="15" width="8.875" style="16"/>
    <col min="16" max="16" width="8.875" style="17"/>
    <col min="17" max="16384" width="8.875" style="16"/>
  </cols>
  <sheetData>
    <row r="1" spans="1:16" s="33" customFormat="1" x14ac:dyDescent="0.25">
      <c r="A1" s="30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1" t="s">
        <v>8</v>
      </c>
      <c r="J1" s="31" t="s">
        <v>147</v>
      </c>
      <c r="K1" s="32" t="s">
        <v>148</v>
      </c>
      <c r="L1" s="32" t="s">
        <v>9</v>
      </c>
      <c r="M1" s="31" t="s">
        <v>10</v>
      </c>
      <c r="P1" s="34"/>
    </row>
    <row r="2" spans="1:16" x14ac:dyDescent="0.25">
      <c r="A2" s="13">
        <v>1</v>
      </c>
      <c r="B2" s="14" t="s">
        <v>11</v>
      </c>
      <c r="C2" s="18">
        <v>44931</v>
      </c>
      <c r="D2" s="14" t="s">
        <v>12</v>
      </c>
      <c r="E2" s="14" t="s">
        <v>13</v>
      </c>
      <c r="F2" s="14" t="s">
        <v>14</v>
      </c>
      <c r="G2" s="14">
        <v>811239</v>
      </c>
      <c r="H2" s="14">
        <v>741707</v>
      </c>
      <c r="I2" s="14" t="s">
        <v>15</v>
      </c>
      <c r="J2" s="29" t="s">
        <v>16</v>
      </c>
      <c r="K2" s="15">
        <v>4.96</v>
      </c>
      <c r="L2" s="15">
        <f t="shared" ref="L2:L29" si="0">SUM(K2:K2)</f>
        <v>4.96</v>
      </c>
      <c r="M2" s="14"/>
    </row>
    <row r="3" spans="1:16" x14ac:dyDescent="0.25">
      <c r="A3" s="13">
        <v>2</v>
      </c>
      <c r="B3" s="14" t="s">
        <v>11</v>
      </c>
      <c r="C3" s="18">
        <v>44937</v>
      </c>
      <c r="D3" s="14" t="s">
        <v>17</v>
      </c>
      <c r="E3" s="14" t="s">
        <v>13</v>
      </c>
      <c r="F3" s="14" t="s">
        <v>18</v>
      </c>
      <c r="G3" s="14">
        <v>836956</v>
      </c>
      <c r="H3" s="14">
        <v>756593</v>
      </c>
      <c r="I3" s="14" t="s">
        <v>19</v>
      </c>
      <c r="J3" s="29" t="s">
        <v>20</v>
      </c>
      <c r="K3" s="15">
        <v>26.39</v>
      </c>
      <c r="L3" s="15">
        <f t="shared" si="0"/>
        <v>26.39</v>
      </c>
      <c r="M3" s="14"/>
    </row>
    <row r="4" spans="1:16" x14ac:dyDescent="0.25">
      <c r="A4" s="13">
        <v>3</v>
      </c>
      <c r="B4" s="14" t="s">
        <v>21</v>
      </c>
      <c r="C4" s="18">
        <v>44938</v>
      </c>
      <c r="D4" s="14" t="s">
        <v>22</v>
      </c>
      <c r="E4" s="14" t="s">
        <v>13</v>
      </c>
      <c r="F4" s="14" t="s">
        <v>18</v>
      </c>
      <c r="G4" s="14">
        <v>822380</v>
      </c>
      <c r="H4" s="14">
        <v>741753</v>
      </c>
      <c r="I4" s="14" t="s">
        <v>23</v>
      </c>
      <c r="J4" s="29" t="s">
        <v>24</v>
      </c>
      <c r="K4" s="15">
        <v>1.35</v>
      </c>
      <c r="L4" s="15">
        <f t="shared" si="0"/>
        <v>1.35</v>
      </c>
      <c r="M4" s="14"/>
    </row>
    <row r="5" spans="1:16" x14ac:dyDescent="0.25">
      <c r="A5" s="13">
        <v>4</v>
      </c>
      <c r="B5" s="14" t="s">
        <v>21</v>
      </c>
      <c r="C5" s="18">
        <v>44946</v>
      </c>
      <c r="D5" s="14" t="s">
        <v>25</v>
      </c>
      <c r="E5" s="14" t="s">
        <v>13</v>
      </c>
      <c r="F5" s="14" t="s">
        <v>18</v>
      </c>
      <c r="G5" s="14">
        <v>840895</v>
      </c>
      <c r="H5" s="14">
        <v>748266</v>
      </c>
      <c r="I5" s="14" t="s">
        <v>26</v>
      </c>
      <c r="J5" s="29" t="s">
        <v>27</v>
      </c>
      <c r="K5" s="15">
        <v>6.11</v>
      </c>
      <c r="L5" s="15">
        <f t="shared" si="0"/>
        <v>6.11</v>
      </c>
      <c r="M5" s="14"/>
    </row>
    <row r="6" spans="1:16" x14ac:dyDescent="0.25">
      <c r="A6" s="13">
        <v>5</v>
      </c>
      <c r="B6" s="14" t="s">
        <v>21</v>
      </c>
      <c r="C6" s="18">
        <v>44946</v>
      </c>
      <c r="D6" s="14" t="s">
        <v>25</v>
      </c>
      <c r="E6" s="14" t="s">
        <v>13</v>
      </c>
      <c r="F6" s="14" t="s">
        <v>18</v>
      </c>
      <c r="G6" s="14">
        <v>840895</v>
      </c>
      <c r="H6" s="14">
        <v>748266</v>
      </c>
      <c r="I6" s="14" t="s">
        <v>26</v>
      </c>
      <c r="J6" s="29" t="s">
        <v>28</v>
      </c>
      <c r="K6" s="15">
        <v>3.47</v>
      </c>
      <c r="L6" s="15">
        <f t="shared" si="0"/>
        <v>3.47</v>
      </c>
      <c r="M6" s="14"/>
    </row>
    <row r="7" spans="1:16" x14ac:dyDescent="0.25">
      <c r="A7" s="13">
        <v>6</v>
      </c>
      <c r="B7" s="14" t="s">
        <v>11</v>
      </c>
      <c r="C7" s="18">
        <v>44950</v>
      </c>
      <c r="D7" s="14" t="s">
        <v>22</v>
      </c>
      <c r="E7" s="14" t="s">
        <v>13</v>
      </c>
      <c r="F7" s="14" t="s">
        <v>18</v>
      </c>
      <c r="G7" s="14">
        <v>830693</v>
      </c>
      <c r="H7" s="14">
        <v>736759</v>
      </c>
      <c r="I7" s="14" t="s">
        <v>29</v>
      </c>
      <c r="J7" s="29" t="s">
        <v>27</v>
      </c>
      <c r="K7" s="15">
        <v>2.81</v>
      </c>
      <c r="L7" s="15">
        <f t="shared" si="0"/>
        <v>2.81</v>
      </c>
      <c r="M7" s="14"/>
    </row>
    <row r="8" spans="1:16" x14ac:dyDescent="0.25">
      <c r="A8" s="13">
        <v>7</v>
      </c>
      <c r="B8" s="14" t="s">
        <v>11</v>
      </c>
      <c r="C8" s="18">
        <v>44950</v>
      </c>
      <c r="D8" s="14" t="s">
        <v>22</v>
      </c>
      <c r="E8" s="14" t="s">
        <v>13</v>
      </c>
      <c r="F8" s="14" t="s">
        <v>18</v>
      </c>
      <c r="G8" s="14">
        <v>830693</v>
      </c>
      <c r="H8" s="14">
        <v>736759</v>
      </c>
      <c r="I8" s="14" t="s">
        <v>29</v>
      </c>
      <c r="J8" s="29" t="s">
        <v>30</v>
      </c>
      <c r="K8" s="15">
        <v>2.15</v>
      </c>
      <c r="L8" s="15">
        <f t="shared" si="0"/>
        <v>2.15</v>
      </c>
      <c r="M8" s="14"/>
    </row>
    <row r="9" spans="1:16" x14ac:dyDescent="0.25">
      <c r="A9" s="13">
        <v>8</v>
      </c>
      <c r="B9" s="14" t="s">
        <v>11</v>
      </c>
      <c r="C9" s="18">
        <v>44951</v>
      </c>
      <c r="D9" s="14" t="s">
        <v>12</v>
      </c>
      <c r="E9" s="14" t="s">
        <v>13</v>
      </c>
      <c r="F9" s="14" t="s">
        <v>18</v>
      </c>
      <c r="G9" s="14">
        <v>815495</v>
      </c>
      <c r="H9" s="14">
        <v>746993</v>
      </c>
      <c r="I9" s="14" t="s">
        <v>31</v>
      </c>
      <c r="J9" s="29" t="s">
        <v>32</v>
      </c>
      <c r="K9" s="15">
        <v>2.77</v>
      </c>
      <c r="L9" s="15">
        <f t="shared" si="0"/>
        <v>2.77</v>
      </c>
      <c r="M9" s="14"/>
    </row>
    <row r="10" spans="1:16" x14ac:dyDescent="0.25">
      <c r="A10" s="13">
        <v>9</v>
      </c>
      <c r="B10" s="14" t="s">
        <v>11</v>
      </c>
      <c r="C10" s="18">
        <v>44951</v>
      </c>
      <c r="D10" s="14" t="s">
        <v>12</v>
      </c>
      <c r="E10" s="14" t="s">
        <v>13</v>
      </c>
      <c r="F10" s="14" t="s">
        <v>18</v>
      </c>
      <c r="G10" s="14">
        <v>815495</v>
      </c>
      <c r="H10" s="14">
        <v>746993</v>
      </c>
      <c r="I10" s="14" t="s">
        <v>31</v>
      </c>
      <c r="J10" s="29" t="s">
        <v>113</v>
      </c>
      <c r="K10" s="15">
        <v>9.57</v>
      </c>
      <c r="L10" s="15">
        <f t="shared" si="0"/>
        <v>9.57</v>
      </c>
      <c r="M10" s="14"/>
    </row>
    <row r="11" spans="1:16" x14ac:dyDescent="0.25">
      <c r="A11" s="13">
        <v>10</v>
      </c>
      <c r="B11" s="14" t="s">
        <v>11</v>
      </c>
      <c r="C11" s="18">
        <v>44951</v>
      </c>
      <c r="D11" s="14" t="s">
        <v>12</v>
      </c>
      <c r="E11" s="14" t="s">
        <v>13</v>
      </c>
      <c r="F11" s="14" t="s">
        <v>18</v>
      </c>
      <c r="G11" s="14">
        <v>815495</v>
      </c>
      <c r="H11" s="14">
        <v>746993</v>
      </c>
      <c r="I11" s="14" t="s">
        <v>31</v>
      </c>
      <c r="J11" s="29" t="s">
        <v>16</v>
      </c>
      <c r="K11" s="15">
        <v>3.48</v>
      </c>
      <c r="L11" s="15">
        <f t="shared" si="0"/>
        <v>3.48</v>
      </c>
      <c r="M11" s="14"/>
    </row>
    <row r="12" spans="1:16" x14ac:dyDescent="0.25">
      <c r="A12" s="13">
        <v>11</v>
      </c>
      <c r="B12" s="14" t="s">
        <v>11</v>
      </c>
      <c r="C12" s="18">
        <v>44951</v>
      </c>
      <c r="D12" s="14" t="s">
        <v>12</v>
      </c>
      <c r="E12" s="14" t="s">
        <v>13</v>
      </c>
      <c r="F12" s="14" t="s">
        <v>18</v>
      </c>
      <c r="G12" s="14">
        <v>815495</v>
      </c>
      <c r="H12" s="14">
        <v>746993</v>
      </c>
      <c r="I12" s="14" t="s">
        <v>31</v>
      </c>
      <c r="J12" s="29" t="s">
        <v>27</v>
      </c>
      <c r="K12" s="15">
        <v>10.55</v>
      </c>
      <c r="L12" s="15">
        <f t="shared" si="0"/>
        <v>10.55</v>
      </c>
      <c r="M12" s="14"/>
    </row>
    <row r="13" spans="1:16" x14ac:dyDescent="0.25">
      <c r="A13" s="13">
        <v>12</v>
      </c>
      <c r="B13" s="14" t="s">
        <v>33</v>
      </c>
      <c r="C13" s="18">
        <v>44953</v>
      </c>
      <c r="D13" s="14" t="s">
        <v>22</v>
      </c>
      <c r="E13" s="14" t="s">
        <v>13</v>
      </c>
      <c r="F13" s="14" t="s">
        <v>18</v>
      </c>
      <c r="G13" s="14">
        <v>839294</v>
      </c>
      <c r="H13" s="14">
        <v>736259</v>
      </c>
      <c r="I13" s="14" t="s">
        <v>34</v>
      </c>
      <c r="J13" s="29" t="s">
        <v>35</v>
      </c>
      <c r="K13" s="15">
        <v>50</v>
      </c>
      <c r="L13" s="15">
        <f t="shared" si="0"/>
        <v>50</v>
      </c>
      <c r="M13" s="14"/>
    </row>
    <row r="14" spans="1:16" x14ac:dyDescent="0.25">
      <c r="A14" s="13">
        <v>13</v>
      </c>
      <c r="B14" s="14" t="s">
        <v>11</v>
      </c>
      <c r="C14" s="18">
        <v>44965</v>
      </c>
      <c r="D14" s="14" t="s">
        <v>12</v>
      </c>
      <c r="E14" s="14" t="s">
        <v>13</v>
      </c>
      <c r="F14" s="14" t="s">
        <v>18</v>
      </c>
      <c r="G14" s="14">
        <v>817143</v>
      </c>
      <c r="H14" s="14">
        <v>739010</v>
      </c>
      <c r="I14" s="14" t="s">
        <v>36</v>
      </c>
      <c r="J14" s="29" t="s">
        <v>24</v>
      </c>
      <c r="K14" s="15">
        <v>21.6</v>
      </c>
      <c r="L14" s="15">
        <f t="shared" si="0"/>
        <v>21.6</v>
      </c>
      <c r="M14" s="14"/>
    </row>
    <row r="15" spans="1:16" x14ac:dyDescent="0.25">
      <c r="A15" s="13">
        <v>14</v>
      </c>
      <c r="B15" s="14" t="s">
        <v>11</v>
      </c>
      <c r="C15" s="18">
        <v>44965</v>
      </c>
      <c r="D15" s="14" t="s">
        <v>12</v>
      </c>
      <c r="E15" s="14" t="s">
        <v>13</v>
      </c>
      <c r="F15" s="14" t="s">
        <v>18</v>
      </c>
      <c r="G15" s="14">
        <v>817143</v>
      </c>
      <c r="H15" s="14">
        <v>739010</v>
      </c>
      <c r="I15" s="14" t="s">
        <v>36</v>
      </c>
      <c r="J15" s="29" t="s">
        <v>20</v>
      </c>
      <c r="K15" s="15">
        <v>6.87</v>
      </c>
      <c r="L15" s="15">
        <f t="shared" si="0"/>
        <v>6.87</v>
      </c>
      <c r="M15" s="14"/>
    </row>
    <row r="16" spans="1:16" x14ac:dyDescent="0.25">
      <c r="A16" s="13">
        <v>15</v>
      </c>
      <c r="B16" s="14" t="s">
        <v>21</v>
      </c>
      <c r="C16" s="18">
        <v>44968</v>
      </c>
      <c r="D16" s="14" t="s">
        <v>37</v>
      </c>
      <c r="E16" s="14" t="s">
        <v>13</v>
      </c>
      <c r="F16" s="14" t="s">
        <v>18</v>
      </c>
      <c r="G16" s="14">
        <v>812138</v>
      </c>
      <c r="H16" s="14">
        <v>697211</v>
      </c>
      <c r="I16" s="14" t="s">
        <v>38</v>
      </c>
      <c r="J16" s="29" t="s">
        <v>28</v>
      </c>
      <c r="K16" s="15">
        <v>8.6</v>
      </c>
      <c r="L16" s="15">
        <f t="shared" si="0"/>
        <v>8.6</v>
      </c>
      <c r="M16" s="14"/>
    </row>
    <row r="17" spans="1:13" x14ac:dyDescent="0.25">
      <c r="A17" s="13">
        <v>16</v>
      </c>
      <c r="B17" s="14" t="s">
        <v>11</v>
      </c>
      <c r="C17" s="18">
        <v>44966</v>
      </c>
      <c r="D17" s="14" t="s">
        <v>22</v>
      </c>
      <c r="E17" s="14" t="s">
        <v>13</v>
      </c>
      <c r="F17" s="14" t="s">
        <v>18</v>
      </c>
      <c r="G17" s="14">
        <v>832781</v>
      </c>
      <c r="H17" s="14">
        <v>730460</v>
      </c>
      <c r="I17" s="14" t="s">
        <v>149</v>
      </c>
      <c r="J17" s="29" t="s">
        <v>39</v>
      </c>
      <c r="K17" s="15">
        <v>9.81</v>
      </c>
      <c r="L17" s="15">
        <f t="shared" si="0"/>
        <v>9.81</v>
      </c>
      <c r="M17" s="14"/>
    </row>
    <row r="18" spans="1:13" x14ac:dyDescent="0.25">
      <c r="A18" s="13">
        <v>17</v>
      </c>
      <c r="B18" s="14" t="s">
        <v>21</v>
      </c>
      <c r="C18" s="18">
        <v>44972</v>
      </c>
      <c r="D18" s="14" t="s">
        <v>37</v>
      </c>
      <c r="E18" s="14" t="s">
        <v>13</v>
      </c>
      <c r="F18" s="14" t="s">
        <v>18</v>
      </c>
      <c r="G18" s="14">
        <v>796336</v>
      </c>
      <c r="H18" s="14">
        <v>699461</v>
      </c>
      <c r="I18" s="14" t="s">
        <v>40</v>
      </c>
      <c r="J18" s="29" t="s">
        <v>41</v>
      </c>
      <c r="K18" s="15">
        <v>5.41</v>
      </c>
      <c r="L18" s="15">
        <f t="shared" si="0"/>
        <v>5.41</v>
      </c>
      <c r="M18" s="14"/>
    </row>
    <row r="19" spans="1:13" x14ac:dyDescent="0.25">
      <c r="A19" s="13">
        <v>18</v>
      </c>
      <c r="B19" s="14" t="s">
        <v>11</v>
      </c>
      <c r="C19" s="18">
        <v>44973</v>
      </c>
      <c r="D19" s="14" t="s">
        <v>37</v>
      </c>
      <c r="E19" s="14" t="s">
        <v>13</v>
      </c>
      <c r="F19" s="14" t="s">
        <v>18</v>
      </c>
      <c r="G19" s="14">
        <v>800521</v>
      </c>
      <c r="H19" s="14">
        <v>699239</v>
      </c>
      <c r="I19" s="14" t="s">
        <v>43</v>
      </c>
      <c r="J19" s="29" t="s">
        <v>24</v>
      </c>
      <c r="K19" s="15">
        <v>1.59</v>
      </c>
      <c r="L19" s="15">
        <f t="shared" si="0"/>
        <v>1.59</v>
      </c>
      <c r="M19" s="14"/>
    </row>
    <row r="20" spans="1:13" x14ac:dyDescent="0.25">
      <c r="A20" s="13">
        <v>19</v>
      </c>
      <c r="B20" s="14" t="s">
        <v>11</v>
      </c>
      <c r="C20" s="18">
        <v>44973</v>
      </c>
      <c r="D20" s="14" t="s">
        <v>37</v>
      </c>
      <c r="E20" s="14" t="s">
        <v>13</v>
      </c>
      <c r="F20" s="14" t="s">
        <v>18</v>
      </c>
      <c r="G20" s="14">
        <v>800521</v>
      </c>
      <c r="H20" s="14">
        <v>699239</v>
      </c>
      <c r="I20" s="14" t="s">
        <v>43</v>
      </c>
      <c r="J20" s="29" t="s">
        <v>44</v>
      </c>
      <c r="K20" s="15">
        <v>0.72</v>
      </c>
      <c r="L20" s="15">
        <f t="shared" si="0"/>
        <v>0.72</v>
      </c>
      <c r="M20" s="14"/>
    </row>
    <row r="21" spans="1:13" x14ac:dyDescent="0.25">
      <c r="A21" s="13">
        <v>20</v>
      </c>
      <c r="B21" s="14" t="s">
        <v>11</v>
      </c>
      <c r="C21" s="18">
        <v>44973</v>
      </c>
      <c r="D21" s="14" t="s">
        <v>37</v>
      </c>
      <c r="E21" s="14" t="s">
        <v>13</v>
      </c>
      <c r="F21" s="14" t="s">
        <v>18</v>
      </c>
      <c r="G21" s="14">
        <v>800521</v>
      </c>
      <c r="H21" s="14">
        <v>699239</v>
      </c>
      <c r="I21" s="14" t="s">
        <v>43</v>
      </c>
      <c r="J21" s="29" t="s">
        <v>45</v>
      </c>
      <c r="K21" s="15">
        <v>6.06</v>
      </c>
      <c r="L21" s="15">
        <f t="shared" si="0"/>
        <v>6.06</v>
      </c>
      <c r="M21" s="14"/>
    </row>
    <row r="22" spans="1:13" x14ac:dyDescent="0.25">
      <c r="A22" s="13">
        <v>21</v>
      </c>
      <c r="B22" s="14" t="s">
        <v>11</v>
      </c>
      <c r="C22" s="18">
        <v>44973</v>
      </c>
      <c r="D22" s="14" t="s">
        <v>37</v>
      </c>
      <c r="E22" s="14" t="s">
        <v>13</v>
      </c>
      <c r="F22" s="14" t="s">
        <v>18</v>
      </c>
      <c r="G22" s="14">
        <v>800521</v>
      </c>
      <c r="H22" s="14">
        <v>699239</v>
      </c>
      <c r="I22" s="14" t="s">
        <v>43</v>
      </c>
      <c r="J22" s="29" t="s">
        <v>46</v>
      </c>
      <c r="K22" s="15">
        <v>0.61</v>
      </c>
      <c r="L22" s="15">
        <f t="shared" si="0"/>
        <v>0.61</v>
      </c>
      <c r="M22" s="14"/>
    </row>
    <row r="23" spans="1:13" x14ac:dyDescent="0.25">
      <c r="A23" s="13">
        <v>22</v>
      </c>
      <c r="B23" s="14" t="s">
        <v>21</v>
      </c>
      <c r="C23" s="18">
        <v>44996</v>
      </c>
      <c r="D23" s="14" t="s">
        <v>47</v>
      </c>
      <c r="E23" s="14" t="s">
        <v>13</v>
      </c>
      <c r="F23" s="14" t="s">
        <v>18</v>
      </c>
      <c r="G23" s="14">
        <v>819417</v>
      </c>
      <c r="H23" s="14">
        <v>728897</v>
      </c>
      <c r="I23" s="14" t="s">
        <v>48</v>
      </c>
      <c r="J23" s="29" t="s">
        <v>49</v>
      </c>
      <c r="K23" s="15">
        <v>5.49</v>
      </c>
      <c r="L23" s="15">
        <f t="shared" si="0"/>
        <v>5.49</v>
      </c>
      <c r="M23" s="14"/>
    </row>
    <row r="24" spans="1:13" x14ac:dyDescent="0.25">
      <c r="A24" s="13">
        <v>23</v>
      </c>
      <c r="B24" s="14" t="s">
        <v>21</v>
      </c>
      <c r="C24" s="18">
        <v>44996</v>
      </c>
      <c r="D24" s="14" t="s">
        <v>47</v>
      </c>
      <c r="E24" s="14" t="s">
        <v>13</v>
      </c>
      <c r="F24" s="14" t="s">
        <v>18</v>
      </c>
      <c r="G24" s="14">
        <v>819417</v>
      </c>
      <c r="H24" s="14">
        <v>728897</v>
      </c>
      <c r="I24" s="14" t="s">
        <v>48</v>
      </c>
      <c r="J24" s="29" t="s">
        <v>50</v>
      </c>
      <c r="K24" s="15">
        <v>4.1100000000000003</v>
      </c>
      <c r="L24" s="15">
        <f t="shared" si="0"/>
        <v>4.1100000000000003</v>
      </c>
      <c r="M24" s="14"/>
    </row>
    <row r="25" spans="1:13" x14ac:dyDescent="0.25">
      <c r="A25" s="13">
        <v>24</v>
      </c>
      <c r="B25" s="14" t="s">
        <v>11</v>
      </c>
      <c r="C25" s="18">
        <v>45001</v>
      </c>
      <c r="D25" s="14" t="s">
        <v>51</v>
      </c>
      <c r="E25" s="14" t="s">
        <v>13</v>
      </c>
      <c r="F25" s="14" t="s">
        <v>14</v>
      </c>
      <c r="G25" s="14">
        <v>809521</v>
      </c>
      <c r="H25" s="14">
        <v>720278</v>
      </c>
      <c r="I25" s="14" t="s">
        <v>52</v>
      </c>
      <c r="J25" s="29" t="s">
        <v>53</v>
      </c>
      <c r="K25" s="15">
        <v>0.43</v>
      </c>
      <c r="L25" s="15">
        <f t="shared" si="0"/>
        <v>0.43</v>
      </c>
      <c r="M25" s="14"/>
    </row>
    <row r="26" spans="1:13" x14ac:dyDescent="0.25">
      <c r="A26" s="13">
        <v>25</v>
      </c>
      <c r="B26" s="14" t="s">
        <v>11</v>
      </c>
      <c r="C26" s="18">
        <v>45002</v>
      </c>
      <c r="D26" s="14" t="s">
        <v>22</v>
      </c>
      <c r="E26" s="14" t="s">
        <v>13</v>
      </c>
      <c r="F26" s="14" t="s">
        <v>14</v>
      </c>
      <c r="G26" s="14">
        <v>827943</v>
      </c>
      <c r="H26" s="14">
        <v>734283</v>
      </c>
      <c r="I26" s="14" t="s">
        <v>55</v>
      </c>
      <c r="J26" s="29" t="s">
        <v>56</v>
      </c>
      <c r="K26" s="15">
        <v>0.76</v>
      </c>
      <c r="L26" s="15">
        <f t="shared" si="0"/>
        <v>0.76</v>
      </c>
      <c r="M26" s="14"/>
    </row>
    <row r="27" spans="1:13" x14ac:dyDescent="0.25">
      <c r="A27" s="13">
        <v>26</v>
      </c>
      <c r="B27" s="14" t="s">
        <v>11</v>
      </c>
      <c r="C27" s="18">
        <v>45002</v>
      </c>
      <c r="D27" s="14" t="s">
        <v>22</v>
      </c>
      <c r="E27" s="14" t="s">
        <v>13</v>
      </c>
      <c r="F27" s="14" t="s">
        <v>18</v>
      </c>
      <c r="G27" s="14">
        <v>841765</v>
      </c>
      <c r="H27" s="14">
        <v>736872</v>
      </c>
      <c r="I27" s="14" t="s">
        <v>57</v>
      </c>
      <c r="J27" s="29" t="s">
        <v>28</v>
      </c>
      <c r="K27" s="15">
        <v>8.36</v>
      </c>
      <c r="L27" s="15">
        <f t="shared" si="0"/>
        <v>8.36</v>
      </c>
      <c r="M27" s="14"/>
    </row>
    <row r="28" spans="1:13" x14ac:dyDescent="0.25">
      <c r="A28" s="13">
        <v>27</v>
      </c>
      <c r="B28" s="14" t="s">
        <v>11</v>
      </c>
      <c r="C28" s="18">
        <v>45006</v>
      </c>
      <c r="D28" s="14" t="s">
        <v>22</v>
      </c>
      <c r="E28" s="14" t="s">
        <v>13</v>
      </c>
      <c r="F28" s="14" t="s">
        <v>18</v>
      </c>
      <c r="G28" s="14">
        <v>840541</v>
      </c>
      <c r="H28" s="14">
        <v>739627</v>
      </c>
      <c r="I28" s="14" t="s">
        <v>58</v>
      </c>
      <c r="J28" s="29" t="s">
        <v>28</v>
      </c>
      <c r="K28" s="15">
        <v>8.64</v>
      </c>
      <c r="L28" s="15">
        <f t="shared" si="0"/>
        <v>8.64</v>
      </c>
      <c r="M28" s="14"/>
    </row>
    <row r="29" spans="1:13" x14ac:dyDescent="0.25">
      <c r="A29" s="13">
        <v>28</v>
      </c>
      <c r="B29" s="14" t="s">
        <v>11</v>
      </c>
      <c r="C29" s="18">
        <v>45012</v>
      </c>
      <c r="D29" s="14" t="s">
        <v>47</v>
      </c>
      <c r="E29" s="14" t="s">
        <v>13</v>
      </c>
      <c r="F29" s="14" t="s">
        <v>18</v>
      </c>
      <c r="G29" s="14">
        <v>804345</v>
      </c>
      <c r="H29" s="14">
        <v>723370</v>
      </c>
      <c r="I29" s="14" t="s">
        <v>59</v>
      </c>
      <c r="J29" s="29" t="s">
        <v>49</v>
      </c>
      <c r="K29" s="15">
        <v>9.9700000000000006</v>
      </c>
      <c r="L29" s="15">
        <f t="shared" si="0"/>
        <v>9.9700000000000006</v>
      </c>
      <c r="M29" s="14"/>
    </row>
    <row r="30" spans="1:13" x14ac:dyDescent="0.25">
      <c r="A30" s="13">
        <v>29</v>
      </c>
      <c r="B30" s="14" t="s">
        <v>11</v>
      </c>
      <c r="C30" s="18">
        <v>45013</v>
      </c>
      <c r="D30" s="14" t="s">
        <v>22</v>
      </c>
      <c r="E30" s="14" t="s">
        <v>13</v>
      </c>
      <c r="F30" s="14" t="s">
        <v>14</v>
      </c>
      <c r="G30" s="14">
        <v>828141</v>
      </c>
      <c r="H30" s="14">
        <v>733810</v>
      </c>
      <c r="I30" s="14" t="s">
        <v>60</v>
      </c>
      <c r="J30" s="29" t="s">
        <v>50</v>
      </c>
      <c r="K30" s="15">
        <v>3.82</v>
      </c>
      <c r="L30" s="15">
        <v>3.82</v>
      </c>
      <c r="M30" s="14" t="s">
        <v>61</v>
      </c>
    </row>
    <row r="31" spans="1:13" x14ac:dyDescent="0.25">
      <c r="A31" s="13">
        <v>30</v>
      </c>
      <c r="B31" s="14" t="s">
        <v>11</v>
      </c>
      <c r="C31" s="18">
        <v>45014</v>
      </c>
      <c r="D31" s="14" t="s">
        <v>37</v>
      </c>
      <c r="E31" s="14" t="s">
        <v>13</v>
      </c>
      <c r="F31" s="14" t="s">
        <v>18</v>
      </c>
      <c r="G31" s="14">
        <v>805628</v>
      </c>
      <c r="H31" s="14">
        <v>691440</v>
      </c>
      <c r="I31" s="14" t="s">
        <v>62</v>
      </c>
      <c r="J31" s="29" t="s">
        <v>28</v>
      </c>
      <c r="K31" s="15">
        <v>9.9499999999999993</v>
      </c>
      <c r="L31" s="15">
        <f t="shared" ref="L31:L62" si="1">SUM(K31:K31)</f>
        <v>9.9499999999999993</v>
      </c>
      <c r="M31" s="14"/>
    </row>
    <row r="32" spans="1:13" x14ac:dyDescent="0.25">
      <c r="A32" s="13">
        <v>31</v>
      </c>
      <c r="B32" s="14" t="s">
        <v>21</v>
      </c>
      <c r="C32" s="18">
        <v>45015</v>
      </c>
      <c r="D32" s="14" t="s">
        <v>22</v>
      </c>
      <c r="E32" s="14" t="s">
        <v>13</v>
      </c>
      <c r="F32" s="14" t="s">
        <v>18</v>
      </c>
      <c r="G32" s="14">
        <v>828830</v>
      </c>
      <c r="H32" s="14">
        <v>738128</v>
      </c>
      <c r="I32" s="14" t="s">
        <v>63</v>
      </c>
      <c r="J32" s="29" t="s">
        <v>49</v>
      </c>
      <c r="K32" s="15">
        <v>2.37</v>
      </c>
      <c r="L32" s="15">
        <f t="shared" si="1"/>
        <v>2.37</v>
      </c>
      <c r="M32" s="14"/>
    </row>
    <row r="33" spans="1:13" x14ac:dyDescent="0.25">
      <c r="A33" s="13">
        <v>32</v>
      </c>
      <c r="B33" s="14" t="s">
        <v>21</v>
      </c>
      <c r="C33" s="18">
        <v>45015</v>
      </c>
      <c r="D33" s="14" t="s">
        <v>22</v>
      </c>
      <c r="E33" s="14" t="s">
        <v>13</v>
      </c>
      <c r="F33" s="14" t="s">
        <v>18</v>
      </c>
      <c r="G33" s="14">
        <v>828830</v>
      </c>
      <c r="H33" s="14">
        <v>738128</v>
      </c>
      <c r="I33" s="14" t="s">
        <v>64</v>
      </c>
      <c r="J33" s="29" t="s">
        <v>28</v>
      </c>
      <c r="K33" s="15">
        <v>6.76</v>
      </c>
      <c r="L33" s="15">
        <f t="shared" si="1"/>
        <v>6.76</v>
      </c>
      <c r="M33" s="14"/>
    </row>
    <row r="34" spans="1:13" x14ac:dyDescent="0.25">
      <c r="A34" s="13">
        <v>33</v>
      </c>
      <c r="B34" s="14" t="s">
        <v>21</v>
      </c>
      <c r="C34" s="18">
        <v>45040</v>
      </c>
      <c r="D34" s="14" t="s">
        <v>25</v>
      </c>
      <c r="E34" s="14" t="s">
        <v>13</v>
      </c>
      <c r="F34" s="14" t="s">
        <v>14</v>
      </c>
      <c r="G34" s="14">
        <v>835447</v>
      </c>
      <c r="H34" s="14">
        <v>735093</v>
      </c>
      <c r="I34" s="14" t="s">
        <v>65</v>
      </c>
      <c r="J34" s="29" t="s">
        <v>66</v>
      </c>
      <c r="K34" s="15">
        <v>2.37</v>
      </c>
      <c r="L34" s="15">
        <f t="shared" si="1"/>
        <v>2.37</v>
      </c>
      <c r="M34" s="14"/>
    </row>
    <row r="35" spans="1:13" x14ac:dyDescent="0.25">
      <c r="A35" s="13">
        <v>34</v>
      </c>
      <c r="B35" s="14" t="s">
        <v>11</v>
      </c>
      <c r="C35" s="18">
        <v>45040</v>
      </c>
      <c r="D35" s="14" t="s">
        <v>12</v>
      </c>
      <c r="E35" s="14" t="s">
        <v>13</v>
      </c>
      <c r="F35" s="14" t="s">
        <v>18</v>
      </c>
      <c r="G35" s="14">
        <v>811630</v>
      </c>
      <c r="H35" s="14">
        <v>752071</v>
      </c>
      <c r="I35" s="14" t="s">
        <v>67</v>
      </c>
      <c r="J35" s="29" t="s">
        <v>28</v>
      </c>
      <c r="K35" s="15">
        <v>3.5</v>
      </c>
      <c r="L35" s="15">
        <f t="shared" si="1"/>
        <v>3.5</v>
      </c>
      <c r="M35" s="14"/>
    </row>
    <row r="36" spans="1:13" x14ac:dyDescent="0.25">
      <c r="A36" s="13">
        <v>35</v>
      </c>
      <c r="B36" s="14" t="s">
        <v>11</v>
      </c>
      <c r="C36" s="18">
        <v>45040</v>
      </c>
      <c r="D36" s="14" t="s">
        <v>12</v>
      </c>
      <c r="E36" s="14" t="s">
        <v>13</v>
      </c>
      <c r="F36" s="14" t="s">
        <v>18</v>
      </c>
      <c r="G36" s="14">
        <v>811630</v>
      </c>
      <c r="H36" s="14">
        <v>752071</v>
      </c>
      <c r="I36" s="14" t="s">
        <v>67</v>
      </c>
      <c r="J36" s="29" t="s">
        <v>68</v>
      </c>
      <c r="K36" s="15">
        <v>2.6</v>
      </c>
      <c r="L36" s="15">
        <f t="shared" si="1"/>
        <v>2.6</v>
      </c>
      <c r="M36" s="14"/>
    </row>
    <row r="37" spans="1:13" x14ac:dyDescent="0.25">
      <c r="A37" s="13">
        <v>36</v>
      </c>
      <c r="B37" s="14" t="s">
        <v>11</v>
      </c>
      <c r="C37" s="18">
        <v>45040</v>
      </c>
      <c r="D37" s="14" t="s">
        <v>25</v>
      </c>
      <c r="E37" s="14" t="s">
        <v>13</v>
      </c>
      <c r="F37" s="14" t="s">
        <v>14</v>
      </c>
      <c r="G37" s="14">
        <v>836191</v>
      </c>
      <c r="H37" s="14">
        <v>755887</v>
      </c>
      <c r="I37" s="14" t="s">
        <v>69</v>
      </c>
      <c r="J37" s="29" t="s">
        <v>70</v>
      </c>
      <c r="K37" s="15">
        <v>0.98</v>
      </c>
      <c r="L37" s="15">
        <f t="shared" si="1"/>
        <v>0.98</v>
      </c>
      <c r="M37" s="14"/>
    </row>
    <row r="38" spans="1:13" x14ac:dyDescent="0.25">
      <c r="A38" s="13">
        <v>37</v>
      </c>
      <c r="B38" s="14" t="s">
        <v>11</v>
      </c>
      <c r="C38" s="18">
        <v>45036</v>
      </c>
      <c r="D38" s="14" t="s">
        <v>22</v>
      </c>
      <c r="E38" s="14" t="s">
        <v>13</v>
      </c>
      <c r="F38" s="14" t="s">
        <v>14</v>
      </c>
      <c r="G38" s="14">
        <v>826998</v>
      </c>
      <c r="H38" s="14">
        <v>734983</v>
      </c>
      <c r="I38" s="14" t="s">
        <v>72</v>
      </c>
      <c r="J38" s="29" t="s">
        <v>56</v>
      </c>
      <c r="K38" s="15">
        <v>0.153</v>
      </c>
      <c r="L38" s="15">
        <f t="shared" si="1"/>
        <v>0.153</v>
      </c>
      <c r="M38" s="14"/>
    </row>
    <row r="39" spans="1:13" x14ac:dyDescent="0.25">
      <c r="A39" s="13">
        <v>38</v>
      </c>
      <c r="B39" s="14" t="s">
        <v>11</v>
      </c>
      <c r="C39" s="18">
        <v>45037</v>
      </c>
      <c r="D39" s="14" t="s">
        <v>25</v>
      </c>
      <c r="E39" s="14" t="s">
        <v>13</v>
      </c>
      <c r="F39" s="14" t="s">
        <v>18</v>
      </c>
      <c r="G39" s="14">
        <v>804424</v>
      </c>
      <c r="H39" s="14">
        <v>737411</v>
      </c>
      <c r="I39" s="14" t="s">
        <v>73</v>
      </c>
      <c r="J39" s="29" t="s">
        <v>74</v>
      </c>
      <c r="K39" s="15">
        <v>23.07</v>
      </c>
      <c r="L39" s="15">
        <f t="shared" si="1"/>
        <v>23.07</v>
      </c>
      <c r="M39" s="14"/>
    </row>
    <row r="40" spans="1:13" x14ac:dyDescent="0.25">
      <c r="A40" s="13">
        <v>39</v>
      </c>
      <c r="B40" s="14" t="s">
        <v>21</v>
      </c>
      <c r="C40" s="18">
        <v>45041</v>
      </c>
      <c r="D40" s="14" t="s">
        <v>71</v>
      </c>
      <c r="E40" s="14" t="s">
        <v>13</v>
      </c>
      <c r="F40" s="14" t="s">
        <v>18</v>
      </c>
      <c r="G40" s="14">
        <v>828279</v>
      </c>
      <c r="H40" s="14">
        <v>739777</v>
      </c>
      <c r="I40" s="14" t="s">
        <v>75</v>
      </c>
      <c r="J40" s="29" t="s">
        <v>76</v>
      </c>
      <c r="K40" s="15">
        <v>9.4</v>
      </c>
      <c r="L40" s="15">
        <f t="shared" si="1"/>
        <v>9.4</v>
      </c>
      <c r="M40" s="14"/>
    </row>
    <row r="41" spans="1:13" x14ac:dyDescent="0.25">
      <c r="A41" s="13">
        <v>40</v>
      </c>
      <c r="B41" s="14" t="s">
        <v>33</v>
      </c>
      <c r="C41" s="18">
        <v>45041</v>
      </c>
      <c r="D41" s="14" t="s">
        <v>71</v>
      </c>
      <c r="E41" s="14" t="s">
        <v>13</v>
      </c>
      <c r="F41" s="14" t="s">
        <v>18</v>
      </c>
      <c r="G41" s="14">
        <v>831591</v>
      </c>
      <c r="H41" s="14">
        <v>730216</v>
      </c>
      <c r="I41" s="14" t="s">
        <v>77</v>
      </c>
      <c r="J41" s="29" t="s">
        <v>35</v>
      </c>
      <c r="K41" s="15">
        <v>5</v>
      </c>
      <c r="L41" s="15">
        <f t="shared" si="1"/>
        <v>5</v>
      </c>
      <c r="M41" s="14"/>
    </row>
    <row r="42" spans="1:13" x14ac:dyDescent="0.25">
      <c r="A42" s="13">
        <v>41</v>
      </c>
      <c r="B42" s="14" t="s">
        <v>11</v>
      </c>
      <c r="C42" s="18">
        <v>45041</v>
      </c>
      <c r="D42" s="14" t="s">
        <v>71</v>
      </c>
      <c r="E42" s="14" t="s">
        <v>13</v>
      </c>
      <c r="F42" s="14" t="s">
        <v>14</v>
      </c>
      <c r="G42" s="14">
        <v>826333</v>
      </c>
      <c r="H42" s="14">
        <v>734339</v>
      </c>
      <c r="I42" s="14" t="s">
        <v>78</v>
      </c>
      <c r="J42" s="29" t="s">
        <v>79</v>
      </c>
      <c r="K42" s="15">
        <v>0.89</v>
      </c>
      <c r="L42" s="15">
        <f t="shared" si="1"/>
        <v>0.89</v>
      </c>
      <c r="M42" s="14"/>
    </row>
    <row r="43" spans="1:13" x14ac:dyDescent="0.25">
      <c r="A43" s="13">
        <v>42</v>
      </c>
      <c r="B43" s="14" t="s">
        <v>21</v>
      </c>
      <c r="C43" s="18">
        <v>45054</v>
      </c>
      <c r="D43" s="14" t="s">
        <v>37</v>
      </c>
      <c r="E43" s="14" t="s">
        <v>13</v>
      </c>
      <c r="F43" s="14" t="s">
        <v>18</v>
      </c>
      <c r="G43" s="14">
        <v>806375</v>
      </c>
      <c r="H43" s="14">
        <v>691386</v>
      </c>
      <c r="I43" s="14" t="s">
        <v>80</v>
      </c>
      <c r="J43" s="29" t="s">
        <v>28</v>
      </c>
      <c r="K43" s="15">
        <v>9.98</v>
      </c>
      <c r="L43" s="15">
        <f t="shared" si="1"/>
        <v>9.98</v>
      </c>
      <c r="M43" s="14"/>
    </row>
    <row r="44" spans="1:13" x14ac:dyDescent="0.25">
      <c r="A44" s="13">
        <v>43</v>
      </c>
      <c r="B44" s="14" t="s">
        <v>33</v>
      </c>
      <c r="C44" s="18">
        <v>45054</v>
      </c>
      <c r="D44" s="14" t="s">
        <v>71</v>
      </c>
      <c r="E44" s="14" t="s">
        <v>13</v>
      </c>
      <c r="F44" s="14" t="s">
        <v>18</v>
      </c>
      <c r="G44" s="14">
        <v>828123</v>
      </c>
      <c r="H44" s="14">
        <v>828123</v>
      </c>
      <c r="I44" s="14" t="s">
        <v>82</v>
      </c>
      <c r="J44" s="29" t="s">
        <v>35</v>
      </c>
      <c r="K44" s="15">
        <v>152.6</v>
      </c>
      <c r="L44" s="15">
        <f t="shared" si="1"/>
        <v>152.6</v>
      </c>
      <c r="M44" s="14"/>
    </row>
    <row r="45" spans="1:13" x14ac:dyDescent="0.25">
      <c r="A45" s="13">
        <v>44</v>
      </c>
      <c r="B45" s="14" t="s">
        <v>11</v>
      </c>
      <c r="C45" s="18">
        <v>45058</v>
      </c>
      <c r="D45" s="14" t="s">
        <v>12</v>
      </c>
      <c r="E45" s="14" t="s">
        <v>13</v>
      </c>
      <c r="F45" s="14" t="s">
        <v>18</v>
      </c>
      <c r="G45" s="14">
        <v>816967</v>
      </c>
      <c r="H45" s="14">
        <v>739100</v>
      </c>
      <c r="I45" s="14" t="s">
        <v>83</v>
      </c>
      <c r="J45" s="29" t="s">
        <v>24</v>
      </c>
      <c r="K45" s="15">
        <v>38.85</v>
      </c>
      <c r="L45" s="15">
        <f t="shared" si="1"/>
        <v>38.85</v>
      </c>
      <c r="M45" s="14"/>
    </row>
    <row r="46" spans="1:13" x14ac:dyDescent="0.25">
      <c r="A46" s="13">
        <v>45</v>
      </c>
      <c r="B46" s="14" t="s">
        <v>11</v>
      </c>
      <c r="C46" s="18">
        <v>45058</v>
      </c>
      <c r="D46" s="14" t="s">
        <v>12</v>
      </c>
      <c r="E46" s="14" t="s">
        <v>13</v>
      </c>
      <c r="F46" s="14" t="s">
        <v>18</v>
      </c>
      <c r="G46" s="14">
        <v>816967</v>
      </c>
      <c r="H46" s="14">
        <v>739100</v>
      </c>
      <c r="I46" s="14" t="s">
        <v>83</v>
      </c>
      <c r="J46" s="29" t="s">
        <v>68</v>
      </c>
      <c r="K46" s="15">
        <v>21.2</v>
      </c>
      <c r="L46" s="15">
        <f t="shared" si="1"/>
        <v>21.2</v>
      </c>
      <c r="M46" s="14"/>
    </row>
    <row r="47" spans="1:13" x14ac:dyDescent="0.25">
      <c r="A47" s="13">
        <v>46</v>
      </c>
      <c r="B47" s="14" t="s">
        <v>11</v>
      </c>
      <c r="C47" s="18">
        <v>45058</v>
      </c>
      <c r="D47" s="14" t="s">
        <v>12</v>
      </c>
      <c r="E47" s="14" t="s">
        <v>13</v>
      </c>
      <c r="F47" s="14" t="s">
        <v>18</v>
      </c>
      <c r="G47" s="14">
        <v>816967</v>
      </c>
      <c r="H47" s="14">
        <v>739100</v>
      </c>
      <c r="I47" s="14" t="s">
        <v>83</v>
      </c>
      <c r="J47" s="29" t="s">
        <v>27</v>
      </c>
      <c r="K47" s="15">
        <v>32.5</v>
      </c>
      <c r="L47" s="15">
        <f t="shared" si="1"/>
        <v>32.5</v>
      </c>
      <c r="M47" s="14"/>
    </row>
    <row r="48" spans="1:13" x14ac:dyDescent="0.25">
      <c r="A48" s="13">
        <v>47</v>
      </c>
      <c r="B48" s="14" t="s">
        <v>11</v>
      </c>
      <c r="C48" s="18">
        <v>45058</v>
      </c>
      <c r="D48" s="14" t="s">
        <v>84</v>
      </c>
      <c r="E48" s="14" t="s">
        <v>13</v>
      </c>
      <c r="F48" s="14" t="s">
        <v>18</v>
      </c>
      <c r="G48" s="14">
        <v>804424</v>
      </c>
      <c r="H48" s="14">
        <v>737411</v>
      </c>
      <c r="I48" s="14" t="s">
        <v>85</v>
      </c>
      <c r="J48" s="29" t="s">
        <v>24</v>
      </c>
      <c r="K48" s="15">
        <v>15.62</v>
      </c>
      <c r="L48" s="15">
        <f t="shared" si="1"/>
        <v>15.62</v>
      </c>
      <c r="M48" s="14"/>
    </row>
    <row r="49" spans="1:13" x14ac:dyDescent="0.25">
      <c r="A49" s="13">
        <v>48</v>
      </c>
      <c r="B49" s="14" t="s">
        <v>11</v>
      </c>
      <c r="C49" s="18">
        <v>45058</v>
      </c>
      <c r="D49" s="14" t="s">
        <v>84</v>
      </c>
      <c r="E49" s="14" t="s">
        <v>13</v>
      </c>
      <c r="F49" s="14" t="s">
        <v>18</v>
      </c>
      <c r="G49" s="14">
        <v>804424</v>
      </c>
      <c r="H49" s="14">
        <v>737411</v>
      </c>
      <c r="I49" s="14" t="s">
        <v>85</v>
      </c>
      <c r="J49" s="29" t="s">
        <v>68</v>
      </c>
      <c r="K49" s="15">
        <v>5.85</v>
      </c>
      <c r="L49" s="15">
        <f t="shared" si="1"/>
        <v>5.85</v>
      </c>
      <c r="M49" s="14"/>
    </row>
    <row r="50" spans="1:13" x14ac:dyDescent="0.25">
      <c r="A50" s="13">
        <v>49</v>
      </c>
      <c r="B50" s="14" t="s">
        <v>11</v>
      </c>
      <c r="C50" s="18">
        <v>45058</v>
      </c>
      <c r="D50" s="14" t="s">
        <v>84</v>
      </c>
      <c r="E50" s="14" t="s">
        <v>13</v>
      </c>
      <c r="F50" s="14" t="s">
        <v>18</v>
      </c>
      <c r="G50" s="14">
        <v>804424</v>
      </c>
      <c r="H50" s="14">
        <v>737411</v>
      </c>
      <c r="I50" s="14" t="s">
        <v>85</v>
      </c>
      <c r="J50" s="29" t="s">
        <v>27</v>
      </c>
      <c r="K50" s="15">
        <v>6.57</v>
      </c>
      <c r="L50" s="15">
        <f t="shared" si="1"/>
        <v>6.57</v>
      </c>
      <c r="M50" s="14"/>
    </row>
    <row r="51" spans="1:13" x14ac:dyDescent="0.25">
      <c r="A51" s="13">
        <v>50</v>
      </c>
      <c r="B51" s="14" t="s">
        <v>11</v>
      </c>
      <c r="C51" s="18">
        <v>45058</v>
      </c>
      <c r="D51" s="14" t="s">
        <v>17</v>
      </c>
      <c r="E51" s="14" t="s">
        <v>13</v>
      </c>
      <c r="F51" s="14" t="s">
        <v>18</v>
      </c>
      <c r="G51" s="14">
        <v>837618</v>
      </c>
      <c r="H51" s="14">
        <v>755689</v>
      </c>
      <c r="I51" s="14" t="s">
        <v>86</v>
      </c>
      <c r="J51" s="29" t="s">
        <v>16</v>
      </c>
      <c r="K51" s="15">
        <v>3.85</v>
      </c>
      <c r="L51" s="15">
        <f t="shared" si="1"/>
        <v>3.85</v>
      </c>
      <c r="M51" s="14"/>
    </row>
    <row r="52" spans="1:13" x14ac:dyDescent="0.25">
      <c r="A52" s="13">
        <v>51</v>
      </c>
      <c r="B52" s="14" t="s">
        <v>11</v>
      </c>
      <c r="C52" s="18">
        <v>45058</v>
      </c>
      <c r="D52" s="14" t="s">
        <v>87</v>
      </c>
      <c r="E52" s="14" t="s">
        <v>13</v>
      </c>
      <c r="F52" s="14" t="s">
        <v>18</v>
      </c>
      <c r="G52" s="14">
        <v>808953</v>
      </c>
      <c r="H52" s="14">
        <v>741830</v>
      </c>
      <c r="I52" s="14" t="s">
        <v>88</v>
      </c>
      <c r="J52" s="29" t="s">
        <v>20</v>
      </c>
      <c r="K52" s="15">
        <v>40.270000000000003</v>
      </c>
      <c r="L52" s="15">
        <f t="shared" si="1"/>
        <v>40.270000000000003</v>
      </c>
      <c r="M52" s="14"/>
    </row>
    <row r="53" spans="1:13" x14ac:dyDescent="0.25">
      <c r="A53" s="13">
        <v>52</v>
      </c>
      <c r="B53" s="14" t="s">
        <v>11</v>
      </c>
      <c r="C53" s="18">
        <v>45058</v>
      </c>
      <c r="D53" s="14" t="s">
        <v>87</v>
      </c>
      <c r="E53" s="14" t="s">
        <v>13</v>
      </c>
      <c r="F53" s="14" t="s">
        <v>18</v>
      </c>
      <c r="G53" s="14">
        <v>808953</v>
      </c>
      <c r="H53" s="14">
        <v>741830</v>
      </c>
      <c r="I53" s="14" t="s">
        <v>88</v>
      </c>
      <c r="J53" s="29" t="s">
        <v>24</v>
      </c>
      <c r="K53" s="15">
        <v>58.68</v>
      </c>
      <c r="L53" s="15">
        <f t="shared" si="1"/>
        <v>58.68</v>
      </c>
      <c r="M53" s="14"/>
    </row>
    <row r="54" spans="1:13" x14ac:dyDescent="0.25">
      <c r="A54" s="13">
        <v>53</v>
      </c>
      <c r="B54" s="14" t="s">
        <v>11</v>
      </c>
      <c r="C54" s="18">
        <v>45058</v>
      </c>
      <c r="D54" s="14" t="s">
        <v>87</v>
      </c>
      <c r="E54" s="14" t="s">
        <v>13</v>
      </c>
      <c r="F54" s="14" t="s">
        <v>18</v>
      </c>
      <c r="G54" s="14">
        <v>808953</v>
      </c>
      <c r="H54" s="14">
        <v>741830</v>
      </c>
      <c r="I54" s="14" t="s">
        <v>88</v>
      </c>
      <c r="J54" s="29" t="s">
        <v>89</v>
      </c>
      <c r="K54" s="15">
        <v>5.81</v>
      </c>
      <c r="L54" s="15">
        <f t="shared" si="1"/>
        <v>5.81</v>
      </c>
      <c r="M54" s="14"/>
    </row>
    <row r="55" spans="1:13" x14ac:dyDescent="0.25">
      <c r="A55" s="13">
        <v>54</v>
      </c>
      <c r="B55" s="14" t="s">
        <v>11</v>
      </c>
      <c r="C55" s="18">
        <v>45058</v>
      </c>
      <c r="D55" s="14" t="s">
        <v>87</v>
      </c>
      <c r="E55" s="14" t="s">
        <v>13</v>
      </c>
      <c r="F55" s="14" t="s">
        <v>18</v>
      </c>
      <c r="G55" s="14">
        <v>808953</v>
      </c>
      <c r="H55" s="14">
        <v>741830</v>
      </c>
      <c r="I55" s="14" t="s">
        <v>88</v>
      </c>
      <c r="J55" s="29" t="s">
        <v>27</v>
      </c>
      <c r="K55" s="15">
        <v>15.32</v>
      </c>
      <c r="L55" s="15">
        <f t="shared" si="1"/>
        <v>15.32</v>
      </c>
      <c r="M55" s="14"/>
    </row>
    <row r="56" spans="1:13" x14ac:dyDescent="0.25">
      <c r="A56" s="13">
        <v>55</v>
      </c>
      <c r="B56" s="14" t="s">
        <v>11</v>
      </c>
      <c r="C56" s="18">
        <v>45063</v>
      </c>
      <c r="D56" s="14" t="s">
        <v>71</v>
      </c>
      <c r="E56" s="14" t="s">
        <v>13</v>
      </c>
      <c r="F56" s="14" t="s">
        <v>14</v>
      </c>
      <c r="G56" s="14">
        <v>829095</v>
      </c>
      <c r="H56" s="14">
        <v>734526</v>
      </c>
      <c r="I56" s="14" t="s">
        <v>90</v>
      </c>
      <c r="J56" s="29" t="s">
        <v>20</v>
      </c>
      <c r="K56" s="15">
        <v>1.9</v>
      </c>
      <c r="L56" s="15">
        <f t="shared" si="1"/>
        <v>1.9</v>
      </c>
      <c r="M56" s="14"/>
    </row>
    <row r="57" spans="1:13" x14ac:dyDescent="0.25">
      <c r="A57" s="13">
        <v>56</v>
      </c>
      <c r="B57" s="14" t="s">
        <v>11</v>
      </c>
      <c r="C57" s="18">
        <v>45063</v>
      </c>
      <c r="D57" s="14" t="s">
        <v>71</v>
      </c>
      <c r="E57" s="14" t="s">
        <v>13</v>
      </c>
      <c r="F57" s="14" t="s">
        <v>14</v>
      </c>
      <c r="G57" s="14">
        <v>829095</v>
      </c>
      <c r="H57" s="14">
        <v>734526</v>
      </c>
      <c r="I57" s="14" t="s">
        <v>90</v>
      </c>
      <c r="J57" s="29" t="s">
        <v>50</v>
      </c>
      <c r="K57" s="15">
        <v>4.6900000000000004</v>
      </c>
      <c r="L57" s="15">
        <f t="shared" si="1"/>
        <v>4.6900000000000004</v>
      </c>
      <c r="M57" s="14"/>
    </row>
    <row r="58" spans="1:13" x14ac:dyDescent="0.25">
      <c r="A58" s="13">
        <v>57</v>
      </c>
      <c r="B58" s="14" t="s">
        <v>11</v>
      </c>
      <c r="C58" s="18">
        <v>45064</v>
      </c>
      <c r="D58" s="14" t="s">
        <v>71</v>
      </c>
      <c r="E58" s="14" t="s">
        <v>13</v>
      </c>
      <c r="F58" s="14" t="s">
        <v>14</v>
      </c>
      <c r="G58" s="14">
        <v>828305</v>
      </c>
      <c r="H58" s="14">
        <v>734100</v>
      </c>
      <c r="I58" s="14" t="s">
        <v>150</v>
      </c>
      <c r="J58" s="29" t="s">
        <v>56</v>
      </c>
      <c r="K58" s="15">
        <v>1.04</v>
      </c>
      <c r="L58" s="15">
        <f t="shared" si="1"/>
        <v>1.04</v>
      </c>
      <c r="M58" s="14"/>
    </row>
    <row r="59" spans="1:13" x14ac:dyDescent="0.25">
      <c r="A59" s="13">
        <v>58</v>
      </c>
      <c r="B59" s="14" t="s">
        <v>11</v>
      </c>
      <c r="C59" s="18">
        <v>45072</v>
      </c>
      <c r="D59" s="14" t="s">
        <v>71</v>
      </c>
      <c r="E59" s="14" t="s">
        <v>13</v>
      </c>
      <c r="F59" s="14" t="s">
        <v>18</v>
      </c>
      <c r="G59" s="14">
        <v>835436</v>
      </c>
      <c r="H59" s="14">
        <v>735054</v>
      </c>
      <c r="I59" s="14" t="s">
        <v>91</v>
      </c>
      <c r="J59" s="29" t="s">
        <v>20</v>
      </c>
      <c r="K59" s="15">
        <v>7.39</v>
      </c>
      <c r="L59" s="15">
        <f t="shared" si="1"/>
        <v>7.39</v>
      </c>
      <c r="M59" s="14"/>
    </row>
    <row r="60" spans="1:13" x14ac:dyDescent="0.25">
      <c r="A60" s="13">
        <v>59</v>
      </c>
      <c r="B60" s="14" t="s">
        <v>21</v>
      </c>
      <c r="C60" s="18">
        <v>45084</v>
      </c>
      <c r="D60" s="14" t="s">
        <v>71</v>
      </c>
      <c r="E60" s="14" t="s">
        <v>13</v>
      </c>
      <c r="F60" s="14" t="s">
        <v>18</v>
      </c>
      <c r="G60" s="14">
        <v>839870</v>
      </c>
      <c r="H60" s="14">
        <v>739293</v>
      </c>
      <c r="I60" s="14" t="s">
        <v>92</v>
      </c>
      <c r="J60" s="29" t="s">
        <v>28</v>
      </c>
      <c r="K60" s="15">
        <v>9.8699999999999992</v>
      </c>
      <c r="L60" s="15">
        <f t="shared" si="1"/>
        <v>9.8699999999999992</v>
      </c>
      <c r="M60" s="14"/>
    </row>
    <row r="61" spans="1:13" x14ac:dyDescent="0.25">
      <c r="A61" s="13">
        <v>60</v>
      </c>
      <c r="B61" s="14" t="s">
        <v>21</v>
      </c>
      <c r="C61" s="18">
        <v>45111</v>
      </c>
      <c r="D61" s="14" t="s">
        <v>51</v>
      </c>
      <c r="E61" s="14" t="s">
        <v>13</v>
      </c>
      <c r="F61" s="14" t="s">
        <v>18</v>
      </c>
      <c r="G61" s="14">
        <v>817917</v>
      </c>
      <c r="H61" s="14">
        <v>728450</v>
      </c>
      <c r="I61" s="14" t="s">
        <v>93</v>
      </c>
      <c r="J61" s="29" t="s">
        <v>94</v>
      </c>
      <c r="K61" s="15">
        <v>1.0900000000000001</v>
      </c>
      <c r="L61" s="15">
        <f t="shared" si="1"/>
        <v>1.0900000000000001</v>
      </c>
      <c r="M61" s="14"/>
    </row>
    <row r="62" spans="1:13" x14ac:dyDescent="0.25">
      <c r="A62" s="13">
        <v>61</v>
      </c>
      <c r="B62" s="14" t="s">
        <v>21</v>
      </c>
      <c r="C62" s="18">
        <v>45112</v>
      </c>
      <c r="D62" s="14" t="s">
        <v>51</v>
      </c>
      <c r="E62" s="14" t="s">
        <v>13</v>
      </c>
      <c r="F62" s="14" t="s">
        <v>18</v>
      </c>
      <c r="G62" s="14">
        <v>818607</v>
      </c>
      <c r="H62" s="14">
        <v>730463</v>
      </c>
      <c r="I62" s="14" t="s">
        <v>95</v>
      </c>
      <c r="J62" s="29" t="s">
        <v>50</v>
      </c>
      <c r="K62" s="15">
        <v>0.09</v>
      </c>
      <c r="L62" s="15">
        <f t="shared" si="1"/>
        <v>0.09</v>
      </c>
      <c r="M62" s="14"/>
    </row>
    <row r="63" spans="1:13" x14ac:dyDescent="0.25">
      <c r="A63" s="13">
        <v>62</v>
      </c>
      <c r="B63" s="14" t="s">
        <v>21</v>
      </c>
      <c r="C63" s="18">
        <v>45112</v>
      </c>
      <c r="D63" s="14" t="s">
        <v>51</v>
      </c>
      <c r="E63" s="14" t="s">
        <v>13</v>
      </c>
      <c r="F63" s="14" t="s">
        <v>18</v>
      </c>
      <c r="G63" s="14">
        <v>818607</v>
      </c>
      <c r="H63" s="14">
        <v>730463</v>
      </c>
      <c r="I63" s="14" t="s">
        <v>95</v>
      </c>
      <c r="J63" s="29" t="s">
        <v>97</v>
      </c>
      <c r="K63" s="15">
        <v>0.54</v>
      </c>
      <c r="L63" s="15">
        <f t="shared" ref="L63:L94" si="2">SUM(K63:K63)</f>
        <v>0.54</v>
      </c>
      <c r="M63" s="14"/>
    </row>
    <row r="64" spans="1:13" x14ac:dyDescent="0.25">
      <c r="A64" s="13">
        <v>63</v>
      </c>
      <c r="B64" s="14" t="s">
        <v>21</v>
      </c>
      <c r="C64" s="18">
        <v>45112</v>
      </c>
      <c r="D64" s="14" t="s">
        <v>51</v>
      </c>
      <c r="E64" s="14" t="s">
        <v>13</v>
      </c>
      <c r="F64" s="14" t="s">
        <v>18</v>
      </c>
      <c r="G64" s="14">
        <v>818607</v>
      </c>
      <c r="H64" s="14">
        <v>730463</v>
      </c>
      <c r="I64" s="14" t="s">
        <v>95</v>
      </c>
      <c r="J64" s="29" t="s">
        <v>96</v>
      </c>
      <c r="K64" s="15">
        <v>1.99</v>
      </c>
      <c r="L64" s="15">
        <f t="shared" si="2"/>
        <v>1.99</v>
      </c>
      <c r="M64" s="14"/>
    </row>
    <row r="65" spans="1:13" x14ac:dyDescent="0.25">
      <c r="A65" s="13">
        <v>64</v>
      </c>
      <c r="B65" s="14" t="s">
        <v>21</v>
      </c>
      <c r="C65" s="18">
        <v>45112</v>
      </c>
      <c r="D65" s="14" t="s">
        <v>51</v>
      </c>
      <c r="E65" s="14" t="s">
        <v>13</v>
      </c>
      <c r="F65" s="14" t="s">
        <v>18</v>
      </c>
      <c r="G65" s="14">
        <v>819264</v>
      </c>
      <c r="H65" s="14">
        <v>730841</v>
      </c>
      <c r="I65" s="14" t="s">
        <v>98</v>
      </c>
      <c r="J65" s="29" t="s">
        <v>94</v>
      </c>
      <c r="K65" s="15">
        <v>1.17</v>
      </c>
      <c r="L65" s="15">
        <f t="shared" si="2"/>
        <v>1.17</v>
      </c>
      <c r="M65" s="14"/>
    </row>
    <row r="66" spans="1:13" x14ac:dyDescent="0.25">
      <c r="A66" s="13">
        <v>65</v>
      </c>
      <c r="B66" s="14" t="s">
        <v>21</v>
      </c>
      <c r="C66" s="18">
        <v>45112</v>
      </c>
      <c r="D66" s="14" t="s">
        <v>51</v>
      </c>
      <c r="E66" s="14" t="s">
        <v>13</v>
      </c>
      <c r="F66" s="14" t="s">
        <v>18</v>
      </c>
      <c r="G66" s="14">
        <v>819264</v>
      </c>
      <c r="H66" s="14">
        <v>730841</v>
      </c>
      <c r="I66" s="14" t="s">
        <v>100</v>
      </c>
      <c r="J66" s="29" t="s">
        <v>99</v>
      </c>
      <c r="K66" s="15">
        <v>0.47</v>
      </c>
      <c r="L66" s="15">
        <f t="shared" si="2"/>
        <v>0.47</v>
      </c>
      <c r="M66" s="14"/>
    </row>
    <row r="67" spans="1:13" x14ac:dyDescent="0.25">
      <c r="A67" s="13">
        <v>66</v>
      </c>
      <c r="B67" s="14" t="s">
        <v>21</v>
      </c>
      <c r="C67" s="18">
        <v>45112</v>
      </c>
      <c r="D67" s="14" t="s">
        <v>51</v>
      </c>
      <c r="E67" s="14" t="s">
        <v>13</v>
      </c>
      <c r="F67" s="14" t="s">
        <v>18</v>
      </c>
      <c r="G67" s="14">
        <v>819264</v>
      </c>
      <c r="H67" s="14">
        <v>730841</v>
      </c>
      <c r="I67" s="14" t="s">
        <v>101</v>
      </c>
      <c r="J67" s="29" t="s">
        <v>96</v>
      </c>
      <c r="K67" s="15">
        <v>1</v>
      </c>
      <c r="L67" s="15">
        <f t="shared" si="2"/>
        <v>1</v>
      </c>
      <c r="M67" s="14"/>
    </row>
    <row r="68" spans="1:13" x14ac:dyDescent="0.25">
      <c r="A68" s="13">
        <v>67</v>
      </c>
      <c r="B68" s="14" t="s">
        <v>21</v>
      </c>
      <c r="C68" s="18">
        <v>45112</v>
      </c>
      <c r="D68" s="14" t="s">
        <v>51</v>
      </c>
      <c r="E68" s="14" t="s">
        <v>13</v>
      </c>
      <c r="F68" s="14" t="s">
        <v>18</v>
      </c>
      <c r="G68" s="14">
        <v>818609</v>
      </c>
      <c r="H68" s="14">
        <v>728383</v>
      </c>
      <c r="I68" s="14" t="s">
        <v>102</v>
      </c>
      <c r="J68" s="29" t="s">
        <v>94</v>
      </c>
      <c r="K68" s="15">
        <v>0.96</v>
      </c>
      <c r="L68" s="15">
        <f t="shared" si="2"/>
        <v>0.96</v>
      </c>
      <c r="M68" s="14"/>
    </row>
    <row r="69" spans="1:13" x14ac:dyDescent="0.25">
      <c r="A69" s="13">
        <v>68</v>
      </c>
      <c r="B69" s="14" t="s">
        <v>21</v>
      </c>
      <c r="C69" s="18">
        <v>45112</v>
      </c>
      <c r="D69" s="14" t="s">
        <v>51</v>
      </c>
      <c r="E69" s="14" t="s">
        <v>13</v>
      </c>
      <c r="F69" s="14" t="s">
        <v>18</v>
      </c>
      <c r="G69" s="14">
        <v>818202</v>
      </c>
      <c r="H69" s="14">
        <v>728537</v>
      </c>
      <c r="I69" s="14" t="s">
        <v>103</v>
      </c>
      <c r="J69" s="29" t="s">
        <v>104</v>
      </c>
      <c r="K69" s="15">
        <v>0.16</v>
      </c>
      <c r="L69" s="15">
        <f t="shared" si="2"/>
        <v>0.16</v>
      </c>
      <c r="M69" s="14"/>
    </row>
    <row r="70" spans="1:13" x14ac:dyDescent="0.25">
      <c r="A70" s="13">
        <v>69</v>
      </c>
      <c r="B70" s="14" t="s">
        <v>11</v>
      </c>
      <c r="C70" s="18">
        <v>45106</v>
      </c>
      <c r="D70" s="14" t="s">
        <v>71</v>
      </c>
      <c r="E70" s="14" t="s">
        <v>13</v>
      </c>
      <c r="F70" s="14" t="s">
        <v>18</v>
      </c>
      <c r="G70" s="14">
        <v>829509</v>
      </c>
      <c r="H70" s="14">
        <v>734337</v>
      </c>
      <c r="I70" s="14" t="s">
        <v>105</v>
      </c>
      <c r="J70" s="29" t="s">
        <v>68</v>
      </c>
      <c r="K70" s="15">
        <v>1.45</v>
      </c>
      <c r="L70" s="15">
        <f t="shared" si="2"/>
        <v>1.45</v>
      </c>
      <c r="M70" s="14"/>
    </row>
    <row r="71" spans="1:13" x14ac:dyDescent="0.25">
      <c r="A71" s="13">
        <v>70</v>
      </c>
      <c r="B71" s="14" t="s">
        <v>21</v>
      </c>
      <c r="C71" s="18">
        <v>45113</v>
      </c>
      <c r="D71" s="14" t="s">
        <v>106</v>
      </c>
      <c r="E71" s="14" t="s">
        <v>13</v>
      </c>
      <c r="F71" s="14" t="s">
        <v>18</v>
      </c>
      <c r="G71" s="14">
        <v>812883</v>
      </c>
      <c r="H71" s="14">
        <v>715206</v>
      </c>
      <c r="I71" s="14" t="s">
        <v>107</v>
      </c>
      <c r="J71" s="29" t="s">
        <v>108</v>
      </c>
      <c r="K71" s="15">
        <v>0.3</v>
      </c>
      <c r="L71" s="15">
        <f t="shared" si="2"/>
        <v>0.3</v>
      </c>
      <c r="M71" s="14"/>
    </row>
    <row r="72" spans="1:13" x14ac:dyDescent="0.25">
      <c r="A72" s="13">
        <v>71</v>
      </c>
      <c r="B72" s="14" t="s">
        <v>21</v>
      </c>
      <c r="C72" s="18">
        <v>45103</v>
      </c>
      <c r="D72" s="14" t="s">
        <v>71</v>
      </c>
      <c r="E72" s="14" t="s">
        <v>13</v>
      </c>
      <c r="F72" s="14" t="s">
        <v>18</v>
      </c>
      <c r="G72" s="14">
        <v>842473</v>
      </c>
      <c r="H72" s="14">
        <v>741309</v>
      </c>
      <c r="I72" s="14" t="s">
        <v>109</v>
      </c>
      <c r="J72" s="29" t="s">
        <v>110</v>
      </c>
      <c r="K72" s="15">
        <v>3.95</v>
      </c>
      <c r="L72" s="15">
        <f t="shared" si="2"/>
        <v>3.95</v>
      </c>
      <c r="M72" s="14"/>
    </row>
    <row r="73" spans="1:13" x14ac:dyDescent="0.25">
      <c r="A73" s="13">
        <v>72</v>
      </c>
      <c r="B73" s="14" t="s">
        <v>11</v>
      </c>
      <c r="C73" s="18">
        <v>45111</v>
      </c>
      <c r="D73" s="14" t="s">
        <v>71</v>
      </c>
      <c r="E73" s="14" t="s">
        <v>13</v>
      </c>
      <c r="F73" s="14" t="s">
        <v>18</v>
      </c>
      <c r="G73" s="14">
        <v>837166</v>
      </c>
      <c r="H73" s="14">
        <v>737511</v>
      </c>
      <c r="I73" s="14" t="s">
        <v>111</v>
      </c>
      <c r="J73" s="29" t="s">
        <v>28</v>
      </c>
      <c r="K73" s="15">
        <v>9.85</v>
      </c>
      <c r="L73" s="15">
        <f t="shared" si="2"/>
        <v>9.85</v>
      </c>
      <c r="M73" s="14"/>
    </row>
    <row r="74" spans="1:13" x14ac:dyDescent="0.25">
      <c r="A74" s="13">
        <v>73</v>
      </c>
      <c r="B74" s="14" t="s">
        <v>11</v>
      </c>
      <c r="C74" s="18">
        <v>45117</v>
      </c>
      <c r="D74" s="14" t="s">
        <v>71</v>
      </c>
      <c r="E74" s="14" t="s">
        <v>13</v>
      </c>
      <c r="F74" s="14" t="s">
        <v>18</v>
      </c>
      <c r="G74" s="14">
        <v>827866</v>
      </c>
      <c r="H74" s="14">
        <v>741332</v>
      </c>
      <c r="I74" s="14" t="s">
        <v>112</v>
      </c>
      <c r="J74" s="29" t="s">
        <v>113</v>
      </c>
      <c r="K74" s="15">
        <v>106.37</v>
      </c>
      <c r="L74" s="15">
        <f t="shared" si="2"/>
        <v>106.37</v>
      </c>
      <c r="M74" s="14"/>
    </row>
    <row r="75" spans="1:13" x14ac:dyDescent="0.25">
      <c r="A75" s="13">
        <v>74</v>
      </c>
      <c r="B75" s="14" t="s">
        <v>114</v>
      </c>
      <c r="C75" s="18">
        <v>45117</v>
      </c>
      <c r="D75" s="14" t="s">
        <v>12</v>
      </c>
      <c r="E75" s="14" t="s">
        <v>13</v>
      </c>
      <c r="F75" s="14" t="s">
        <v>18</v>
      </c>
      <c r="G75" s="14">
        <v>809684</v>
      </c>
      <c r="H75" s="14">
        <v>747486</v>
      </c>
      <c r="I75" s="14" t="s">
        <v>115</v>
      </c>
      <c r="J75" s="29" t="s">
        <v>32</v>
      </c>
      <c r="K75" s="15">
        <v>63.34</v>
      </c>
      <c r="L75" s="15">
        <f t="shared" si="2"/>
        <v>63.34</v>
      </c>
      <c r="M75" s="14"/>
    </row>
    <row r="76" spans="1:13" x14ac:dyDescent="0.25">
      <c r="A76" s="13">
        <v>75</v>
      </c>
      <c r="B76" s="14" t="s">
        <v>114</v>
      </c>
      <c r="C76" s="18">
        <v>45117</v>
      </c>
      <c r="D76" s="14" t="s">
        <v>12</v>
      </c>
      <c r="E76" s="14" t="s">
        <v>13</v>
      </c>
      <c r="F76" s="14" t="s">
        <v>18</v>
      </c>
      <c r="G76" s="14">
        <v>809684</v>
      </c>
      <c r="H76" s="14">
        <v>747486</v>
      </c>
      <c r="I76" s="14" t="s">
        <v>116</v>
      </c>
      <c r="J76" s="29" t="s">
        <v>68</v>
      </c>
      <c r="K76" s="15">
        <v>6.26</v>
      </c>
      <c r="L76" s="15">
        <f t="shared" si="2"/>
        <v>6.26</v>
      </c>
      <c r="M76" s="14"/>
    </row>
    <row r="77" spans="1:13" x14ac:dyDescent="0.25">
      <c r="A77" s="13">
        <v>76</v>
      </c>
      <c r="B77" s="14" t="s">
        <v>114</v>
      </c>
      <c r="C77" s="18">
        <v>45118</v>
      </c>
      <c r="D77" s="14" t="s">
        <v>71</v>
      </c>
      <c r="E77" s="14" t="s">
        <v>13</v>
      </c>
      <c r="F77" s="14" t="s">
        <v>18</v>
      </c>
      <c r="G77" s="14">
        <v>817143</v>
      </c>
      <c r="H77" s="14">
        <v>739010</v>
      </c>
      <c r="I77" s="14" t="s">
        <v>117</v>
      </c>
      <c r="J77" s="29" t="s">
        <v>28</v>
      </c>
      <c r="K77" s="15">
        <v>9.1999999999999993</v>
      </c>
      <c r="L77" s="15">
        <f t="shared" si="2"/>
        <v>9.1999999999999993</v>
      </c>
      <c r="M77" s="14"/>
    </row>
    <row r="78" spans="1:13" x14ac:dyDescent="0.25">
      <c r="A78" s="13">
        <v>77</v>
      </c>
      <c r="B78" s="14" t="s">
        <v>11</v>
      </c>
      <c r="C78" s="18">
        <v>45118</v>
      </c>
      <c r="D78" s="14" t="s">
        <v>71</v>
      </c>
      <c r="E78" s="14" t="s">
        <v>13</v>
      </c>
      <c r="F78" s="14" t="s">
        <v>18</v>
      </c>
      <c r="G78" s="14">
        <v>838751</v>
      </c>
      <c r="H78" s="14">
        <v>738350</v>
      </c>
      <c r="I78" s="14" t="s">
        <v>118</v>
      </c>
      <c r="J78" s="29" t="s">
        <v>35</v>
      </c>
      <c r="K78" s="15">
        <v>100</v>
      </c>
      <c r="L78" s="15">
        <f t="shared" si="2"/>
        <v>100</v>
      </c>
      <c r="M78" s="14"/>
    </row>
    <row r="79" spans="1:13" x14ac:dyDescent="0.25">
      <c r="A79" s="13">
        <v>78</v>
      </c>
      <c r="B79" s="14" t="s">
        <v>11</v>
      </c>
      <c r="C79" s="18">
        <v>45118</v>
      </c>
      <c r="D79" s="14" t="s">
        <v>84</v>
      </c>
      <c r="E79" s="14" t="s">
        <v>13</v>
      </c>
      <c r="F79" s="14" t="s">
        <v>18</v>
      </c>
      <c r="G79" s="14">
        <v>801325</v>
      </c>
      <c r="H79" s="14">
        <v>745673</v>
      </c>
      <c r="I79" s="14" t="s">
        <v>119</v>
      </c>
      <c r="J79" s="29" t="s">
        <v>28</v>
      </c>
      <c r="K79" s="15">
        <v>33.93</v>
      </c>
      <c r="L79" s="15">
        <f t="shared" si="2"/>
        <v>33.93</v>
      </c>
      <c r="M79" s="14"/>
    </row>
    <row r="80" spans="1:13" x14ac:dyDescent="0.25">
      <c r="A80" s="13">
        <v>79</v>
      </c>
      <c r="B80" s="14" t="s">
        <v>21</v>
      </c>
      <c r="C80" s="18">
        <v>45120</v>
      </c>
      <c r="D80" s="14" t="s">
        <v>51</v>
      </c>
      <c r="E80" s="14" t="s">
        <v>13</v>
      </c>
      <c r="F80" s="14" t="s">
        <v>18</v>
      </c>
      <c r="G80" s="14">
        <v>818897</v>
      </c>
      <c r="H80" s="14">
        <v>728506</v>
      </c>
      <c r="I80" s="14" t="s">
        <v>120</v>
      </c>
      <c r="J80" s="29" t="s">
        <v>50</v>
      </c>
      <c r="K80" s="15">
        <v>2.0299999999999998</v>
      </c>
      <c r="L80" s="15">
        <f t="shared" si="2"/>
        <v>2.0299999999999998</v>
      </c>
      <c r="M80" s="14"/>
    </row>
    <row r="81" spans="1:13" x14ac:dyDescent="0.25">
      <c r="A81" s="13">
        <v>80</v>
      </c>
      <c r="B81" s="14" t="s">
        <v>21</v>
      </c>
      <c r="C81" s="18">
        <v>45120</v>
      </c>
      <c r="D81" s="14" t="s">
        <v>51</v>
      </c>
      <c r="E81" s="14" t="s">
        <v>13</v>
      </c>
      <c r="F81" s="14" t="s">
        <v>18</v>
      </c>
      <c r="G81" s="14">
        <v>818897</v>
      </c>
      <c r="H81" s="14">
        <v>728506</v>
      </c>
      <c r="I81" s="14" t="s">
        <v>120</v>
      </c>
      <c r="J81" s="29" t="s">
        <v>121</v>
      </c>
      <c r="K81" s="15">
        <v>1.21</v>
      </c>
      <c r="L81" s="15">
        <f t="shared" si="2"/>
        <v>1.21</v>
      </c>
      <c r="M81" s="14"/>
    </row>
    <row r="82" spans="1:13" x14ac:dyDescent="0.25">
      <c r="A82" s="13">
        <v>81</v>
      </c>
      <c r="B82" s="14" t="s">
        <v>21</v>
      </c>
      <c r="C82" s="18">
        <v>45120</v>
      </c>
      <c r="D82" s="14" t="s">
        <v>51</v>
      </c>
      <c r="E82" s="14" t="s">
        <v>13</v>
      </c>
      <c r="F82" s="14" t="s">
        <v>18</v>
      </c>
      <c r="G82" s="14">
        <v>818897</v>
      </c>
      <c r="H82" s="14">
        <v>728506</v>
      </c>
      <c r="I82" s="14" t="s">
        <v>120</v>
      </c>
      <c r="J82" s="29" t="s">
        <v>104</v>
      </c>
      <c r="K82" s="15">
        <v>0.49</v>
      </c>
      <c r="L82" s="15">
        <f t="shared" si="2"/>
        <v>0.49</v>
      </c>
      <c r="M82" s="14"/>
    </row>
    <row r="83" spans="1:13" x14ac:dyDescent="0.25">
      <c r="A83" s="13">
        <v>82</v>
      </c>
      <c r="B83" s="14" t="s">
        <v>11</v>
      </c>
      <c r="C83" s="18">
        <v>45126</v>
      </c>
      <c r="D83" s="14" t="s">
        <v>12</v>
      </c>
      <c r="E83" s="14" t="s">
        <v>13</v>
      </c>
      <c r="F83" s="14" t="s">
        <v>18</v>
      </c>
      <c r="G83" s="14">
        <v>811381</v>
      </c>
      <c r="H83" s="14">
        <v>740518</v>
      </c>
      <c r="I83" s="14" t="s">
        <v>122</v>
      </c>
      <c r="J83" s="29" t="s">
        <v>113</v>
      </c>
      <c r="K83" s="15">
        <v>75.849999999999994</v>
      </c>
      <c r="L83" s="15">
        <f t="shared" si="2"/>
        <v>75.849999999999994</v>
      </c>
      <c r="M83" s="14"/>
    </row>
    <row r="84" spans="1:13" x14ac:dyDescent="0.25">
      <c r="A84" s="13">
        <v>83</v>
      </c>
      <c r="B84" s="14" t="s">
        <v>11</v>
      </c>
      <c r="C84" s="18">
        <v>45132</v>
      </c>
      <c r="D84" s="14" t="s">
        <v>37</v>
      </c>
      <c r="E84" s="14" t="s">
        <v>13</v>
      </c>
      <c r="F84" s="14" t="s">
        <v>18</v>
      </c>
      <c r="G84" s="14">
        <v>809013</v>
      </c>
      <c r="H84" s="14">
        <v>706622</v>
      </c>
      <c r="I84" s="14" t="s">
        <v>123</v>
      </c>
      <c r="J84" s="29" t="s">
        <v>16</v>
      </c>
      <c r="K84" s="15">
        <v>77.37</v>
      </c>
      <c r="L84" s="15">
        <f t="shared" si="2"/>
        <v>77.37</v>
      </c>
      <c r="M84" s="14"/>
    </row>
    <row r="85" spans="1:13" x14ac:dyDescent="0.25">
      <c r="A85" s="13">
        <v>84</v>
      </c>
      <c r="B85" s="14" t="s">
        <v>11</v>
      </c>
      <c r="C85" s="18">
        <v>45132</v>
      </c>
      <c r="D85" s="14" t="s">
        <v>37</v>
      </c>
      <c r="E85" s="14" t="s">
        <v>13</v>
      </c>
      <c r="F85" s="14" t="s">
        <v>18</v>
      </c>
      <c r="G85" s="14">
        <v>809013</v>
      </c>
      <c r="H85" s="14">
        <v>706622</v>
      </c>
      <c r="I85" s="14" t="s">
        <v>123</v>
      </c>
      <c r="J85" s="29" t="s">
        <v>50</v>
      </c>
      <c r="K85" s="15">
        <v>2.44</v>
      </c>
      <c r="L85" s="15">
        <f t="shared" si="2"/>
        <v>2.44</v>
      </c>
      <c r="M85" s="14"/>
    </row>
    <row r="86" spans="1:13" x14ac:dyDescent="0.25">
      <c r="A86" s="13">
        <v>85</v>
      </c>
      <c r="B86" s="14" t="s">
        <v>11</v>
      </c>
      <c r="C86" s="18">
        <v>45132</v>
      </c>
      <c r="D86" s="14" t="s">
        <v>37</v>
      </c>
      <c r="E86" s="14" t="s">
        <v>13</v>
      </c>
      <c r="F86" s="14" t="s">
        <v>18</v>
      </c>
      <c r="G86" s="14">
        <v>809013</v>
      </c>
      <c r="H86" s="14">
        <v>706622</v>
      </c>
      <c r="I86" s="14" t="s">
        <v>123</v>
      </c>
      <c r="J86" s="29" t="s">
        <v>104</v>
      </c>
      <c r="K86" s="15">
        <v>0.74</v>
      </c>
      <c r="L86" s="15">
        <f t="shared" si="2"/>
        <v>0.74</v>
      </c>
      <c r="M86" s="14"/>
    </row>
    <row r="87" spans="1:13" x14ac:dyDescent="0.25">
      <c r="A87" s="13">
        <v>86</v>
      </c>
      <c r="B87" s="14" t="s">
        <v>11</v>
      </c>
      <c r="C87" s="18">
        <v>45131</v>
      </c>
      <c r="D87" s="14" t="s">
        <v>71</v>
      </c>
      <c r="E87" s="14" t="s">
        <v>13</v>
      </c>
      <c r="F87" s="14" t="s">
        <v>14</v>
      </c>
      <c r="G87" s="14">
        <v>830450</v>
      </c>
      <c r="H87" s="14">
        <v>736551</v>
      </c>
      <c r="I87" s="14" t="s">
        <v>124</v>
      </c>
      <c r="J87" s="29" t="s">
        <v>125</v>
      </c>
      <c r="K87" s="15">
        <v>0.19</v>
      </c>
      <c r="L87" s="15">
        <f t="shared" si="2"/>
        <v>0.19</v>
      </c>
      <c r="M87" s="14"/>
    </row>
    <row r="88" spans="1:13" x14ac:dyDescent="0.25">
      <c r="A88" s="13">
        <v>87</v>
      </c>
      <c r="B88" s="14" t="s">
        <v>11</v>
      </c>
      <c r="C88" s="18">
        <v>45131</v>
      </c>
      <c r="D88" s="14" t="s">
        <v>71</v>
      </c>
      <c r="E88" s="14" t="s">
        <v>13</v>
      </c>
      <c r="F88" s="14" t="s">
        <v>14</v>
      </c>
      <c r="G88" s="14">
        <v>830450</v>
      </c>
      <c r="H88" s="14">
        <v>736551</v>
      </c>
      <c r="I88" s="14" t="s">
        <v>124</v>
      </c>
      <c r="J88" s="29" t="s">
        <v>126</v>
      </c>
      <c r="K88" s="15">
        <v>0.43</v>
      </c>
      <c r="L88" s="15">
        <f t="shared" si="2"/>
        <v>0.43</v>
      </c>
      <c r="M88" s="14"/>
    </row>
    <row r="89" spans="1:13" x14ac:dyDescent="0.25">
      <c r="A89" s="13">
        <v>88</v>
      </c>
      <c r="B89" s="14" t="s">
        <v>21</v>
      </c>
      <c r="C89" s="18">
        <v>45125</v>
      </c>
      <c r="D89" s="14" t="s">
        <v>71</v>
      </c>
      <c r="E89" s="14" t="s">
        <v>13</v>
      </c>
      <c r="F89" s="14" t="s">
        <v>18</v>
      </c>
      <c r="G89" s="14">
        <v>825845</v>
      </c>
      <c r="H89" s="14">
        <v>724748</v>
      </c>
      <c r="I89" s="14" t="s">
        <v>127</v>
      </c>
      <c r="J89" s="29" t="s">
        <v>128</v>
      </c>
      <c r="K89" s="15">
        <v>6.28</v>
      </c>
      <c r="L89" s="15">
        <f t="shared" si="2"/>
        <v>6.28</v>
      </c>
      <c r="M89" s="14"/>
    </row>
    <row r="90" spans="1:13" x14ac:dyDescent="0.25">
      <c r="A90" s="13">
        <v>89</v>
      </c>
      <c r="B90" s="14" t="s">
        <v>11</v>
      </c>
      <c r="C90" s="18">
        <v>45131</v>
      </c>
      <c r="D90" s="14" t="s">
        <v>71</v>
      </c>
      <c r="E90" s="14" t="s">
        <v>13</v>
      </c>
      <c r="F90" s="14" t="s">
        <v>18</v>
      </c>
      <c r="G90" s="14">
        <v>832018</v>
      </c>
      <c r="H90" s="14">
        <v>734619</v>
      </c>
      <c r="I90" s="14" t="s">
        <v>129</v>
      </c>
      <c r="J90" s="29" t="s">
        <v>27</v>
      </c>
      <c r="K90" s="15">
        <v>0.6</v>
      </c>
      <c r="L90" s="15">
        <f t="shared" si="2"/>
        <v>0.6</v>
      </c>
      <c r="M90" s="14"/>
    </row>
    <row r="91" spans="1:13" x14ac:dyDescent="0.25">
      <c r="A91" s="13">
        <v>90</v>
      </c>
      <c r="B91" s="14" t="s">
        <v>11</v>
      </c>
      <c r="C91" s="18">
        <v>45131</v>
      </c>
      <c r="D91" s="14" t="s">
        <v>71</v>
      </c>
      <c r="E91" s="14" t="s">
        <v>13</v>
      </c>
      <c r="F91" s="14" t="s">
        <v>18</v>
      </c>
      <c r="G91" s="14">
        <v>832018</v>
      </c>
      <c r="H91" s="14">
        <v>734619</v>
      </c>
      <c r="I91" s="14" t="s">
        <v>129</v>
      </c>
      <c r="J91" s="29" t="s">
        <v>20</v>
      </c>
      <c r="K91" s="15">
        <v>0.36</v>
      </c>
      <c r="L91" s="15">
        <f t="shared" si="2"/>
        <v>0.36</v>
      </c>
      <c r="M91" s="14"/>
    </row>
    <row r="92" spans="1:13" x14ac:dyDescent="0.25">
      <c r="A92" s="13">
        <v>91</v>
      </c>
      <c r="B92" s="14" t="s">
        <v>11</v>
      </c>
      <c r="C92" s="18">
        <v>45131</v>
      </c>
      <c r="D92" s="14" t="s">
        <v>22</v>
      </c>
      <c r="E92" s="14" t="s">
        <v>13</v>
      </c>
      <c r="F92" s="14" t="s">
        <v>18</v>
      </c>
      <c r="G92" s="14">
        <v>833379</v>
      </c>
      <c r="H92" s="14">
        <v>732502</v>
      </c>
      <c r="I92" s="14" t="s">
        <v>130</v>
      </c>
      <c r="J92" s="29" t="s">
        <v>28</v>
      </c>
      <c r="K92" s="15">
        <v>13.81</v>
      </c>
      <c r="L92" s="15">
        <f t="shared" si="2"/>
        <v>13.81</v>
      </c>
      <c r="M92" s="14"/>
    </row>
    <row r="93" spans="1:13" x14ac:dyDescent="0.25">
      <c r="A93" s="13">
        <v>92</v>
      </c>
      <c r="B93" s="14" t="s">
        <v>21</v>
      </c>
      <c r="C93" s="18">
        <v>45133</v>
      </c>
      <c r="D93" s="14" t="s">
        <v>22</v>
      </c>
      <c r="E93" s="14" t="s">
        <v>13</v>
      </c>
      <c r="F93" s="14" t="s">
        <v>18</v>
      </c>
      <c r="G93" s="14">
        <v>832999</v>
      </c>
      <c r="H93" s="14">
        <v>733350</v>
      </c>
      <c r="I93" s="14" t="s">
        <v>131</v>
      </c>
      <c r="J93" s="29" t="s">
        <v>28</v>
      </c>
      <c r="K93" s="15">
        <v>8.2799999999999994</v>
      </c>
      <c r="L93" s="15">
        <f t="shared" si="2"/>
        <v>8.2799999999999994</v>
      </c>
      <c r="M93" s="14"/>
    </row>
    <row r="94" spans="1:13" x14ac:dyDescent="0.25">
      <c r="A94" s="13">
        <v>93</v>
      </c>
      <c r="B94" s="14" t="s">
        <v>21</v>
      </c>
      <c r="C94" s="18">
        <v>45118</v>
      </c>
      <c r="D94" s="14" t="s">
        <v>71</v>
      </c>
      <c r="E94" s="14" t="s">
        <v>13</v>
      </c>
      <c r="F94" s="14" t="s">
        <v>18</v>
      </c>
      <c r="G94" s="14">
        <v>825407</v>
      </c>
      <c r="H94" s="14">
        <v>724318</v>
      </c>
      <c r="I94" s="14" t="s">
        <v>132</v>
      </c>
      <c r="J94" s="29" t="s">
        <v>32</v>
      </c>
      <c r="K94" s="15">
        <v>9.9</v>
      </c>
      <c r="L94" s="15">
        <f t="shared" si="2"/>
        <v>9.9</v>
      </c>
      <c r="M94" s="14"/>
    </row>
    <row r="95" spans="1:13" x14ac:dyDescent="0.25">
      <c r="A95" s="13">
        <v>94</v>
      </c>
      <c r="B95" s="14" t="s">
        <v>11</v>
      </c>
      <c r="C95" s="18">
        <v>45148</v>
      </c>
      <c r="D95" s="14" t="s">
        <v>51</v>
      </c>
      <c r="E95" s="14" t="s">
        <v>13</v>
      </c>
      <c r="F95" s="14" t="s">
        <v>14</v>
      </c>
      <c r="G95" s="14">
        <v>809521</v>
      </c>
      <c r="H95" s="14">
        <v>720278</v>
      </c>
      <c r="I95" s="14" t="s">
        <v>133</v>
      </c>
      <c r="J95" s="29" t="s">
        <v>94</v>
      </c>
      <c r="K95" s="15">
        <v>0.11</v>
      </c>
      <c r="L95" s="15">
        <f t="shared" ref="L95:L108" si="3">SUM(K95:K95)</f>
        <v>0.11</v>
      </c>
      <c r="M95" s="14"/>
    </row>
    <row r="96" spans="1:13" x14ac:dyDescent="0.25">
      <c r="A96" s="13">
        <v>95</v>
      </c>
      <c r="B96" s="14" t="s">
        <v>21</v>
      </c>
      <c r="C96" s="18">
        <v>45146</v>
      </c>
      <c r="D96" s="14" t="s">
        <v>47</v>
      </c>
      <c r="E96" s="14" t="s">
        <v>13</v>
      </c>
      <c r="F96" s="14" t="s">
        <v>18</v>
      </c>
      <c r="G96" s="14">
        <v>799969</v>
      </c>
      <c r="H96" s="14">
        <v>729714</v>
      </c>
      <c r="I96" s="14" t="s">
        <v>134</v>
      </c>
      <c r="J96" s="29" t="s">
        <v>28</v>
      </c>
      <c r="K96" s="15">
        <v>4.0599999999999996</v>
      </c>
      <c r="L96" s="15">
        <f t="shared" si="3"/>
        <v>4.0599999999999996</v>
      </c>
      <c r="M96" s="14"/>
    </row>
    <row r="97" spans="1:13" x14ac:dyDescent="0.25">
      <c r="A97" s="13">
        <v>96</v>
      </c>
      <c r="B97" s="14" t="s">
        <v>21</v>
      </c>
      <c r="C97" s="18">
        <v>45152</v>
      </c>
      <c r="D97" s="14" t="s">
        <v>22</v>
      </c>
      <c r="E97" s="14" t="s">
        <v>13</v>
      </c>
      <c r="F97" s="14" t="s">
        <v>18</v>
      </c>
      <c r="G97" s="14">
        <v>827995</v>
      </c>
      <c r="H97" s="14">
        <v>741291</v>
      </c>
      <c r="I97" s="14" t="s">
        <v>135</v>
      </c>
      <c r="J97" s="29" t="s">
        <v>136</v>
      </c>
      <c r="K97" s="15">
        <v>5.73</v>
      </c>
      <c r="L97" s="15">
        <f t="shared" si="3"/>
        <v>5.73</v>
      </c>
      <c r="M97" s="14"/>
    </row>
    <row r="98" spans="1:13" x14ac:dyDescent="0.25">
      <c r="A98" s="13">
        <v>97</v>
      </c>
      <c r="B98" s="14" t="s">
        <v>21</v>
      </c>
      <c r="C98" s="18">
        <v>45152</v>
      </c>
      <c r="D98" s="14" t="s">
        <v>84</v>
      </c>
      <c r="E98" s="14" t="s">
        <v>13</v>
      </c>
      <c r="F98" s="14" t="s">
        <v>18</v>
      </c>
      <c r="G98" s="14">
        <v>807896</v>
      </c>
      <c r="H98" s="14">
        <v>743763</v>
      </c>
      <c r="I98" s="14" t="s">
        <v>137</v>
      </c>
      <c r="J98" s="29" t="s">
        <v>20</v>
      </c>
      <c r="K98" s="15">
        <v>9.39</v>
      </c>
      <c r="L98" s="15">
        <f t="shared" si="3"/>
        <v>9.39</v>
      </c>
      <c r="M98" s="14"/>
    </row>
    <row r="99" spans="1:13" x14ac:dyDescent="0.25">
      <c r="A99" s="13">
        <v>98</v>
      </c>
      <c r="B99" s="14" t="s">
        <v>21</v>
      </c>
      <c r="C99" s="18">
        <v>45149</v>
      </c>
      <c r="D99" s="14" t="s">
        <v>22</v>
      </c>
      <c r="E99" s="14" t="s">
        <v>13</v>
      </c>
      <c r="F99" s="14" t="s">
        <v>18</v>
      </c>
      <c r="G99" s="14">
        <v>830173</v>
      </c>
      <c r="H99" s="14">
        <v>725456</v>
      </c>
      <c r="I99" s="14" t="s">
        <v>138</v>
      </c>
      <c r="J99" s="29" t="s">
        <v>139</v>
      </c>
      <c r="K99" s="15">
        <v>0.3</v>
      </c>
      <c r="L99" s="15">
        <f t="shared" si="3"/>
        <v>0.3</v>
      </c>
      <c r="M99" s="14"/>
    </row>
    <row r="100" spans="1:13" x14ac:dyDescent="0.25">
      <c r="A100" s="13">
        <v>99</v>
      </c>
      <c r="B100" s="14" t="s">
        <v>33</v>
      </c>
      <c r="C100" s="18">
        <v>45153</v>
      </c>
      <c r="D100" s="14" t="s">
        <v>17</v>
      </c>
      <c r="E100" s="14" t="s">
        <v>13</v>
      </c>
      <c r="F100" s="14" t="s">
        <v>18</v>
      </c>
      <c r="G100" s="14">
        <v>839153</v>
      </c>
      <c r="H100" s="14">
        <v>746673</v>
      </c>
      <c r="I100" s="14" t="s">
        <v>140</v>
      </c>
      <c r="J100" s="29" t="s">
        <v>35</v>
      </c>
      <c r="K100" s="15">
        <v>40</v>
      </c>
      <c r="L100" s="15">
        <f t="shared" si="3"/>
        <v>40</v>
      </c>
      <c r="M100" s="14"/>
    </row>
    <row r="101" spans="1:13" x14ac:dyDescent="0.25">
      <c r="A101" s="13">
        <v>100</v>
      </c>
      <c r="B101" s="14" t="s">
        <v>21</v>
      </c>
      <c r="C101" s="18">
        <v>45153</v>
      </c>
      <c r="D101" s="14" t="s">
        <v>22</v>
      </c>
      <c r="E101" s="14" t="s">
        <v>13</v>
      </c>
      <c r="F101" s="14" t="s">
        <v>18</v>
      </c>
      <c r="G101" s="14">
        <v>830173</v>
      </c>
      <c r="H101" s="14">
        <v>725456</v>
      </c>
      <c r="I101" s="14" t="s">
        <v>141</v>
      </c>
      <c r="J101" s="29" t="s">
        <v>142</v>
      </c>
      <c r="K101" s="15">
        <v>0.86</v>
      </c>
      <c r="L101" s="15">
        <f t="shared" si="3"/>
        <v>0.86</v>
      </c>
      <c r="M101" s="14"/>
    </row>
    <row r="102" spans="1:13" x14ac:dyDescent="0.25">
      <c r="A102" s="13">
        <v>101</v>
      </c>
      <c r="B102" s="14" t="s">
        <v>21</v>
      </c>
      <c r="C102" s="18">
        <v>45153</v>
      </c>
      <c r="D102" s="14" t="s">
        <v>22</v>
      </c>
      <c r="E102" s="14" t="s">
        <v>13</v>
      </c>
      <c r="F102" s="14" t="s">
        <v>18</v>
      </c>
      <c r="G102" s="14">
        <v>830173</v>
      </c>
      <c r="H102" s="14">
        <v>725456</v>
      </c>
      <c r="I102" s="14" t="s">
        <v>141</v>
      </c>
      <c r="J102" s="29" t="s">
        <v>28</v>
      </c>
      <c r="K102" s="15">
        <v>0.72</v>
      </c>
      <c r="L102" s="15">
        <f t="shared" si="3"/>
        <v>0.72</v>
      </c>
      <c r="M102" s="14"/>
    </row>
    <row r="103" spans="1:13" x14ac:dyDescent="0.25">
      <c r="A103" s="13">
        <v>102</v>
      </c>
      <c r="B103" s="14" t="s">
        <v>21</v>
      </c>
      <c r="C103" s="18">
        <v>45155</v>
      </c>
      <c r="D103" s="14" t="s">
        <v>47</v>
      </c>
      <c r="E103" s="14" t="s">
        <v>13</v>
      </c>
      <c r="F103" s="14" t="s">
        <v>18</v>
      </c>
      <c r="G103" s="14">
        <v>802949</v>
      </c>
      <c r="H103" s="14">
        <v>725011</v>
      </c>
      <c r="I103" s="14" t="s">
        <v>143</v>
      </c>
      <c r="J103" s="29" t="s">
        <v>28</v>
      </c>
      <c r="K103" s="15">
        <v>4.3</v>
      </c>
      <c r="L103" s="15">
        <f t="shared" si="3"/>
        <v>4.3</v>
      </c>
      <c r="M103" s="14"/>
    </row>
    <row r="104" spans="1:13" x14ac:dyDescent="0.25">
      <c r="A104" s="13">
        <v>103</v>
      </c>
      <c r="B104" s="14" t="s">
        <v>21</v>
      </c>
      <c r="C104" s="18">
        <v>45155</v>
      </c>
      <c r="D104" s="14" t="s">
        <v>47</v>
      </c>
      <c r="E104" s="14" t="s">
        <v>13</v>
      </c>
      <c r="F104" s="14" t="s">
        <v>18</v>
      </c>
      <c r="G104" s="14">
        <v>802949</v>
      </c>
      <c r="H104" s="14">
        <v>725011</v>
      </c>
      <c r="I104" s="14" t="s">
        <v>143</v>
      </c>
      <c r="J104" s="29" t="s">
        <v>32</v>
      </c>
      <c r="K104" s="15">
        <v>2.95</v>
      </c>
      <c r="L104" s="15">
        <f t="shared" si="3"/>
        <v>2.95</v>
      </c>
      <c r="M104" s="14"/>
    </row>
    <row r="105" spans="1:13" x14ac:dyDescent="0.25">
      <c r="A105" s="13">
        <v>104</v>
      </c>
      <c r="B105" s="14" t="s">
        <v>21</v>
      </c>
      <c r="C105" s="18">
        <v>45166</v>
      </c>
      <c r="D105" s="14" t="s">
        <v>22</v>
      </c>
      <c r="E105" s="14" t="s">
        <v>13</v>
      </c>
      <c r="F105" s="14" t="s">
        <v>18</v>
      </c>
      <c r="G105" s="14">
        <v>829344</v>
      </c>
      <c r="H105" s="14">
        <v>727376</v>
      </c>
      <c r="I105" s="14" t="s">
        <v>144</v>
      </c>
      <c r="J105" s="29" t="s">
        <v>28</v>
      </c>
      <c r="K105" s="15">
        <v>2.89</v>
      </c>
      <c r="L105" s="15">
        <f t="shared" si="3"/>
        <v>2.89</v>
      </c>
      <c r="M105" s="14"/>
    </row>
    <row r="106" spans="1:13" x14ac:dyDescent="0.25">
      <c r="A106" s="13">
        <v>105</v>
      </c>
      <c r="B106" s="14" t="s">
        <v>21</v>
      </c>
      <c r="C106" s="18">
        <v>45166</v>
      </c>
      <c r="D106" s="14" t="s">
        <v>22</v>
      </c>
      <c r="E106" s="14" t="s">
        <v>13</v>
      </c>
      <c r="F106" s="14" t="s">
        <v>18</v>
      </c>
      <c r="G106" s="14">
        <v>836083</v>
      </c>
      <c r="H106" s="14">
        <v>735992</v>
      </c>
      <c r="I106" s="14" t="s">
        <v>145</v>
      </c>
      <c r="J106" s="29" t="s">
        <v>28</v>
      </c>
      <c r="K106" s="15">
        <v>4.3</v>
      </c>
      <c r="L106" s="15">
        <f t="shared" si="3"/>
        <v>4.3</v>
      </c>
      <c r="M106" s="14"/>
    </row>
    <row r="107" spans="1:13" x14ac:dyDescent="0.25">
      <c r="A107" s="13">
        <v>106</v>
      </c>
      <c r="B107" s="14" t="s">
        <v>21</v>
      </c>
      <c r="C107" s="18">
        <v>45166</v>
      </c>
      <c r="D107" s="14" t="s">
        <v>22</v>
      </c>
      <c r="E107" s="14" t="s">
        <v>13</v>
      </c>
      <c r="F107" s="14" t="s">
        <v>18</v>
      </c>
      <c r="G107" s="14">
        <v>836083</v>
      </c>
      <c r="H107" s="14">
        <v>735992</v>
      </c>
      <c r="I107" s="14" t="s">
        <v>145</v>
      </c>
      <c r="J107" s="29" t="s">
        <v>32</v>
      </c>
      <c r="K107" s="15">
        <v>2.95</v>
      </c>
      <c r="L107" s="15">
        <f t="shared" si="3"/>
        <v>2.95</v>
      </c>
      <c r="M107" s="14"/>
    </row>
    <row r="108" spans="1:13" x14ac:dyDescent="0.25">
      <c r="A108" s="13">
        <v>107</v>
      </c>
      <c r="B108" s="14" t="s">
        <v>33</v>
      </c>
      <c r="C108" s="18">
        <v>45166</v>
      </c>
      <c r="D108" s="14" t="s">
        <v>71</v>
      </c>
      <c r="E108" s="14" t="s">
        <v>13</v>
      </c>
      <c r="F108" s="14" t="s">
        <v>18</v>
      </c>
      <c r="G108" s="14">
        <v>839138</v>
      </c>
      <c r="H108" s="14">
        <v>736775</v>
      </c>
      <c r="I108" s="14" t="s">
        <v>146</v>
      </c>
      <c r="J108" s="29" t="s">
        <v>35</v>
      </c>
      <c r="K108" s="15">
        <v>20</v>
      </c>
      <c r="L108" s="15">
        <f t="shared" si="3"/>
        <v>20</v>
      </c>
      <c r="M108" s="14"/>
    </row>
    <row r="109" spans="1:13" x14ac:dyDescent="0.25">
      <c r="A109" s="19"/>
      <c r="B109" s="20"/>
      <c r="C109" s="20"/>
      <c r="D109" s="20"/>
      <c r="E109" s="20"/>
      <c r="F109" s="20"/>
      <c r="G109" s="21"/>
      <c r="H109" s="21"/>
      <c r="I109" s="21"/>
      <c r="J109" s="21"/>
      <c r="K109" s="22">
        <f>SUM(K2:K108)</f>
        <v>1366.153</v>
      </c>
      <c r="L109" s="22">
        <f>SUM(L2:L108)</f>
        <v>1366.153</v>
      </c>
      <c r="M109" s="23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8E028-4312-4873-867C-832E2C092295}">
  <dimension ref="A3:K14"/>
  <sheetViews>
    <sheetView topLeftCell="H10" workbookViewId="0">
      <selection activeCell="N24" sqref="N24"/>
    </sheetView>
  </sheetViews>
  <sheetFormatPr baseColWidth="10" defaultRowHeight="14.3" x14ac:dyDescent="0.25"/>
  <cols>
    <col min="1" max="1" width="16.125" bestFit="1" customWidth="1"/>
    <col min="2" max="2" width="24.5" bestFit="1" customWidth="1"/>
    <col min="10" max="10" width="28.625" bestFit="1" customWidth="1"/>
    <col min="11" max="11" width="12.5" bestFit="1" customWidth="1"/>
  </cols>
  <sheetData>
    <row r="3" spans="1:11" x14ac:dyDescent="0.25">
      <c r="A3" s="26" t="s">
        <v>740</v>
      </c>
      <c r="B3" t="s">
        <v>741</v>
      </c>
    </row>
    <row r="4" spans="1:11" x14ac:dyDescent="0.25">
      <c r="A4" s="27" t="s">
        <v>11</v>
      </c>
      <c r="B4">
        <v>904.88850000000014</v>
      </c>
    </row>
    <row r="5" spans="1:11" x14ac:dyDescent="0.25">
      <c r="A5" s="27" t="s">
        <v>21</v>
      </c>
      <c r="B5">
        <v>153.65000000000003</v>
      </c>
    </row>
    <row r="6" spans="1:11" x14ac:dyDescent="0.25">
      <c r="A6" s="27" t="s">
        <v>33</v>
      </c>
      <c r="B6">
        <v>267.60000000000002</v>
      </c>
    </row>
    <row r="7" spans="1:11" x14ac:dyDescent="0.25">
      <c r="A7" s="27" t="s">
        <v>742</v>
      </c>
      <c r="B7">
        <v>1326.1385</v>
      </c>
    </row>
    <row r="10" spans="1:11" x14ac:dyDescent="0.25">
      <c r="J10" s="35" t="s">
        <v>744</v>
      </c>
      <c r="K10" s="35" t="s">
        <v>745</v>
      </c>
    </row>
    <row r="11" spans="1:11" x14ac:dyDescent="0.25">
      <c r="J11" s="10" t="s">
        <v>11</v>
      </c>
      <c r="K11" s="5">
        <v>904.88850000000014</v>
      </c>
    </row>
    <row r="12" spans="1:11" x14ac:dyDescent="0.25">
      <c r="J12" s="10" t="s">
        <v>21</v>
      </c>
      <c r="K12" s="5">
        <v>153.65000000000003</v>
      </c>
    </row>
    <row r="13" spans="1:11" x14ac:dyDescent="0.25">
      <c r="J13" s="10" t="s">
        <v>33</v>
      </c>
      <c r="K13" s="5">
        <v>267.60000000000002</v>
      </c>
    </row>
    <row r="14" spans="1:11" x14ac:dyDescent="0.25">
      <c r="J14" s="10" t="s">
        <v>746</v>
      </c>
      <c r="K14" s="5">
        <v>1326.1385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3E759-5BFF-4275-8B19-FCDB577333DA}">
  <dimension ref="A1:C75"/>
  <sheetViews>
    <sheetView topLeftCell="A43" zoomScale="70" zoomScaleNormal="70" workbookViewId="0">
      <selection activeCell="I23" sqref="I23"/>
    </sheetView>
  </sheetViews>
  <sheetFormatPr baseColWidth="10" defaultRowHeight="14.3" x14ac:dyDescent="0.25"/>
  <cols>
    <col min="1" max="1" width="13.125" bestFit="1" customWidth="1"/>
    <col min="2" max="2" width="23.625" bestFit="1" customWidth="1"/>
    <col min="3" max="3" width="18.375" bestFit="1" customWidth="1"/>
  </cols>
  <sheetData>
    <row r="1" spans="1:3" ht="14.95" x14ac:dyDescent="0.25">
      <c r="A1" s="9" t="s">
        <v>8</v>
      </c>
      <c r="B1" s="10" t="s">
        <v>1</v>
      </c>
      <c r="C1" s="10" t="s">
        <v>9</v>
      </c>
    </row>
    <row r="2" spans="1:3" x14ac:dyDescent="0.25">
      <c r="A2" s="9" t="s">
        <v>15</v>
      </c>
      <c r="B2" s="9" t="s">
        <v>11</v>
      </c>
      <c r="C2" s="10">
        <v>4.96</v>
      </c>
    </row>
    <row r="3" spans="1:3" x14ac:dyDescent="0.25">
      <c r="A3" s="9" t="s">
        <v>19</v>
      </c>
      <c r="B3" s="9" t="s">
        <v>11</v>
      </c>
      <c r="C3" s="10">
        <v>26.39</v>
      </c>
    </row>
    <row r="4" spans="1:3" x14ac:dyDescent="0.25">
      <c r="A4" s="9" t="s">
        <v>23</v>
      </c>
      <c r="B4" s="9" t="s">
        <v>21</v>
      </c>
      <c r="C4" s="10">
        <v>1.35</v>
      </c>
    </row>
    <row r="5" spans="1:3" x14ac:dyDescent="0.25">
      <c r="A5" s="9" t="s">
        <v>26</v>
      </c>
      <c r="B5" s="9" t="s">
        <v>21</v>
      </c>
      <c r="C5" s="10">
        <v>9.58</v>
      </c>
    </row>
    <row r="6" spans="1:3" x14ac:dyDescent="0.25">
      <c r="A6" s="9" t="s">
        <v>29</v>
      </c>
      <c r="B6" s="9" t="s">
        <v>11</v>
      </c>
      <c r="C6" s="10">
        <v>4.96</v>
      </c>
    </row>
    <row r="7" spans="1:3" x14ac:dyDescent="0.25">
      <c r="A7" s="9" t="s">
        <v>31</v>
      </c>
      <c r="B7" s="9" t="s">
        <v>11</v>
      </c>
      <c r="C7" s="10">
        <v>26.37</v>
      </c>
    </row>
    <row r="8" spans="1:3" ht="14.95" x14ac:dyDescent="0.25">
      <c r="A8" s="9" t="s">
        <v>34</v>
      </c>
      <c r="B8" s="9" t="s">
        <v>33</v>
      </c>
      <c r="C8" s="10">
        <v>50</v>
      </c>
    </row>
    <row r="9" spans="1:3" x14ac:dyDescent="0.25">
      <c r="A9" s="9" t="s">
        <v>36</v>
      </c>
      <c r="B9" s="9" t="s">
        <v>11</v>
      </c>
      <c r="C9" s="10">
        <v>28.470000000000002</v>
      </c>
    </row>
    <row r="10" spans="1:3" x14ac:dyDescent="0.25">
      <c r="A10" s="9" t="s">
        <v>38</v>
      </c>
      <c r="B10" s="9" t="s">
        <v>21</v>
      </c>
      <c r="C10" s="10">
        <v>8.6</v>
      </c>
    </row>
    <row r="11" spans="1:3" x14ac:dyDescent="0.25">
      <c r="A11" s="9" t="s">
        <v>281</v>
      </c>
      <c r="B11" s="9" t="s">
        <v>11</v>
      </c>
      <c r="C11" s="10">
        <v>9.81</v>
      </c>
    </row>
    <row r="12" spans="1:3" x14ac:dyDescent="0.25">
      <c r="A12" s="9" t="s">
        <v>40</v>
      </c>
      <c r="B12" s="9" t="s">
        <v>21</v>
      </c>
      <c r="C12" s="10">
        <v>5.41</v>
      </c>
    </row>
    <row r="13" spans="1:3" x14ac:dyDescent="0.25">
      <c r="A13" s="9" t="s">
        <v>43</v>
      </c>
      <c r="B13" s="9" t="s">
        <v>11</v>
      </c>
      <c r="C13" s="10">
        <v>1.59</v>
      </c>
    </row>
    <row r="14" spans="1:3" x14ac:dyDescent="0.25">
      <c r="A14" s="9" t="s">
        <v>48</v>
      </c>
      <c r="B14" s="9" t="s">
        <v>21</v>
      </c>
      <c r="C14" s="10">
        <v>9.6000000000000014</v>
      </c>
    </row>
    <row r="15" spans="1:3" x14ac:dyDescent="0.25">
      <c r="A15" s="9" t="s">
        <v>52</v>
      </c>
      <c r="B15" s="9" t="s">
        <v>11</v>
      </c>
      <c r="C15" s="10">
        <v>0.43</v>
      </c>
    </row>
    <row r="16" spans="1:3" x14ac:dyDescent="0.25">
      <c r="A16" s="9" t="s">
        <v>55</v>
      </c>
      <c r="B16" s="9" t="s">
        <v>11</v>
      </c>
      <c r="C16" s="10">
        <v>0.76</v>
      </c>
    </row>
    <row r="17" spans="1:3" x14ac:dyDescent="0.25">
      <c r="A17" s="9" t="s">
        <v>57</v>
      </c>
      <c r="B17" s="9" t="s">
        <v>11</v>
      </c>
      <c r="C17" s="10">
        <v>8.36</v>
      </c>
    </row>
    <row r="18" spans="1:3" x14ac:dyDescent="0.25">
      <c r="A18" s="9" t="s">
        <v>58</v>
      </c>
      <c r="B18" s="9" t="s">
        <v>11</v>
      </c>
      <c r="C18" s="10">
        <v>8.64</v>
      </c>
    </row>
    <row r="19" spans="1:3" x14ac:dyDescent="0.25">
      <c r="A19" s="9" t="s">
        <v>59</v>
      </c>
      <c r="B19" s="9" t="s">
        <v>11</v>
      </c>
      <c r="C19" s="10">
        <v>9.9700000000000006</v>
      </c>
    </row>
    <row r="20" spans="1:3" x14ac:dyDescent="0.25">
      <c r="A20" s="9" t="s">
        <v>60</v>
      </c>
      <c r="B20" s="9" t="s">
        <v>11</v>
      </c>
      <c r="C20" s="10">
        <v>3.8155000000000001</v>
      </c>
    </row>
    <row r="21" spans="1:3" x14ac:dyDescent="0.25">
      <c r="A21" s="9" t="s">
        <v>62</v>
      </c>
      <c r="B21" s="9" t="s">
        <v>11</v>
      </c>
      <c r="C21" s="10">
        <v>9.9499999999999993</v>
      </c>
    </row>
    <row r="22" spans="1:3" x14ac:dyDescent="0.25">
      <c r="A22" s="9" t="s">
        <v>63</v>
      </c>
      <c r="B22" s="9" t="s">
        <v>21</v>
      </c>
      <c r="C22" s="10">
        <v>9.129999999999999</v>
      </c>
    </row>
    <row r="23" spans="1:3" x14ac:dyDescent="0.25">
      <c r="A23" s="9" t="s">
        <v>65</v>
      </c>
      <c r="B23" s="9" t="s">
        <v>21</v>
      </c>
      <c r="C23" s="10">
        <v>2.37</v>
      </c>
    </row>
    <row r="24" spans="1:3" x14ac:dyDescent="0.25">
      <c r="A24" s="9" t="s">
        <v>67</v>
      </c>
      <c r="B24" s="9" t="s">
        <v>11</v>
      </c>
      <c r="C24" s="10">
        <v>3.5</v>
      </c>
    </row>
    <row r="25" spans="1:3" x14ac:dyDescent="0.25">
      <c r="A25" s="9" t="s">
        <v>69</v>
      </c>
      <c r="B25" s="9" t="s">
        <v>11</v>
      </c>
      <c r="C25" s="10">
        <v>0.98</v>
      </c>
    </row>
    <row r="26" spans="1:3" x14ac:dyDescent="0.25">
      <c r="A26" s="9" t="s">
        <v>72</v>
      </c>
      <c r="B26" s="9" t="s">
        <v>11</v>
      </c>
      <c r="C26" s="10">
        <v>0.153</v>
      </c>
    </row>
    <row r="27" spans="1:3" x14ac:dyDescent="0.25">
      <c r="A27" s="10" t="s">
        <v>73</v>
      </c>
      <c r="B27" s="10" t="s">
        <v>11</v>
      </c>
      <c r="C27" s="10">
        <v>23.07</v>
      </c>
    </row>
    <row r="28" spans="1:3" x14ac:dyDescent="0.25">
      <c r="A28" s="9" t="s">
        <v>75</v>
      </c>
      <c r="B28" s="9" t="s">
        <v>21</v>
      </c>
      <c r="C28" s="10">
        <v>9.4</v>
      </c>
    </row>
    <row r="29" spans="1:3" ht="14.95" x14ac:dyDescent="0.25">
      <c r="A29" s="9" t="s">
        <v>77</v>
      </c>
      <c r="B29" s="9" t="s">
        <v>33</v>
      </c>
      <c r="C29" s="10">
        <v>5</v>
      </c>
    </row>
    <row r="30" spans="1:3" x14ac:dyDescent="0.25">
      <c r="A30" s="9" t="s">
        <v>78</v>
      </c>
      <c r="B30" s="9" t="s">
        <v>11</v>
      </c>
      <c r="C30" s="10">
        <v>0.89</v>
      </c>
    </row>
    <row r="31" spans="1:3" x14ac:dyDescent="0.25">
      <c r="A31" s="9" t="s">
        <v>80</v>
      </c>
      <c r="B31" s="9" t="s">
        <v>21</v>
      </c>
      <c r="C31" s="10">
        <v>9.98</v>
      </c>
    </row>
    <row r="32" spans="1:3" ht="14.95" x14ac:dyDescent="0.25">
      <c r="A32" s="9" t="s">
        <v>82</v>
      </c>
      <c r="B32" s="9" t="s">
        <v>33</v>
      </c>
      <c r="C32" s="10">
        <v>152.6</v>
      </c>
    </row>
    <row r="33" spans="1:3" x14ac:dyDescent="0.25">
      <c r="A33" s="9" t="s">
        <v>83</v>
      </c>
      <c r="B33" s="9" t="s">
        <v>11</v>
      </c>
      <c r="C33" s="10">
        <v>92.55</v>
      </c>
    </row>
    <row r="34" spans="1:3" x14ac:dyDescent="0.25">
      <c r="A34" s="10" t="s">
        <v>85</v>
      </c>
      <c r="B34" s="10" t="s">
        <v>11</v>
      </c>
      <c r="C34" s="10">
        <v>5.85</v>
      </c>
    </row>
    <row r="35" spans="1:3" x14ac:dyDescent="0.25">
      <c r="A35" s="9" t="s">
        <v>86</v>
      </c>
      <c r="B35" s="9" t="s">
        <v>11</v>
      </c>
      <c r="C35" s="10">
        <v>3.85</v>
      </c>
    </row>
    <row r="36" spans="1:3" x14ac:dyDescent="0.25">
      <c r="A36" s="9" t="s">
        <v>88</v>
      </c>
      <c r="B36" s="9" t="s">
        <v>11</v>
      </c>
      <c r="C36" s="10">
        <v>120.08000000000001</v>
      </c>
    </row>
    <row r="37" spans="1:3" x14ac:dyDescent="0.25">
      <c r="A37" s="9" t="s">
        <v>90</v>
      </c>
      <c r="B37" s="9" t="s">
        <v>11</v>
      </c>
      <c r="C37" s="10">
        <v>6.59</v>
      </c>
    </row>
    <row r="38" spans="1:3" x14ac:dyDescent="0.25">
      <c r="A38" s="9" t="s">
        <v>476</v>
      </c>
      <c r="B38" s="9" t="s">
        <v>11</v>
      </c>
      <c r="C38" s="10">
        <v>1.04</v>
      </c>
    </row>
    <row r="39" spans="1:3" x14ac:dyDescent="0.25">
      <c r="A39" s="9" t="s">
        <v>91</v>
      </c>
      <c r="B39" s="9" t="s">
        <v>11</v>
      </c>
      <c r="C39" s="10">
        <v>7.39</v>
      </c>
    </row>
    <row r="40" spans="1:3" x14ac:dyDescent="0.25">
      <c r="A40" s="9" t="s">
        <v>92</v>
      </c>
      <c r="B40" s="9" t="s">
        <v>21</v>
      </c>
      <c r="C40" s="10">
        <v>9.8699999999999992</v>
      </c>
    </row>
    <row r="41" spans="1:3" x14ac:dyDescent="0.25">
      <c r="A41" s="9" t="s">
        <v>93</v>
      </c>
      <c r="B41" s="9" t="s">
        <v>21</v>
      </c>
      <c r="C41" s="10">
        <v>1.0900000000000001</v>
      </c>
    </row>
    <row r="42" spans="1:3" x14ac:dyDescent="0.25">
      <c r="A42" s="9" t="s">
        <v>95</v>
      </c>
      <c r="B42" s="9" t="s">
        <v>21</v>
      </c>
      <c r="C42" s="10">
        <v>2.62</v>
      </c>
    </row>
    <row r="43" spans="1:3" x14ac:dyDescent="0.25">
      <c r="A43" s="9" t="s">
        <v>98</v>
      </c>
      <c r="B43" s="9" t="s">
        <v>21</v>
      </c>
      <c r="C43" s="10">
        <v>2.6399999999999997</v>
      </c>
    </row>
    <row r="44" spans="1:3" x14ac:dyDescent="0.25">
      <c r="A44" s="9" t="s">
        <v>102</v>
      </c>
      <c r="B44" s="9" t="s">
        <v>21</v>
      </c>
      <c r="C44" s="10">
        <v>0.96</v>
      </c>
    </row>
    <row r="45" spans="1:3" x14ac:dyDescent="0.25">
      <c r="A45" s="9" t="s">
        <v>103</v>
      </c>
      <c r="B45" s="9" t="s">
        <v>21</v>
      </c>
      <c r="C45" s="10">
        <v>0.16</v>
      </c>
    </row>
    <row r="46" spans="1:3" x14ac:dyDescent="0.25">
      <c r="A46" s="9" t="s">
        <v>105</v>
      </c>
      <c r="B46" s="9" t="s">
        <v>11</v>
      </c>
      <c r="C46" s="10">
        <v>1.45</v>
      </c>
    </row>
    <row r="47" spans="1:3" x14ac:dyDescent="0.25">
      <c r="A47" s="9" t="s">
        <v>107</v>
      </c>
      <c r="B47" s="9" t="s">
        <v>21</v>
      </c>
      <c r="C47" s="10">
        <v>0.3</v>
      </c>
    </row>
    <row r="48" spans="1:3" x14ac:dyDescent="0.25">
      <c r="A48" s="9" t="s">
        <v>109</v>
      </c>
      <c r="B48" s="9" t="s">
        <v>21</v>
      </c>
      <c r="C48" s="10">
        <v>3.95</v>
      </c>
    </row>
    <row r="49" spans="1:3" x14ac:dyDescent="0.25">
      <c r="A49" s="9" t="s">
        <v>111</v>
      </c>
      <c r="B49" s="9" t="s">
        <v>11</v>
      </c>
      <c r="C49" s="10">
        <v>9.85</v>
      </c>
    </row>
    <row r="50" spans="1:3" x14ac:dyDescent="0.25">
      <c r="A50" s="9" t="s">
        <v>112</v>
      </c>
      <c r="B50" s="9" t="s">
        <v>11</v>
      </c>
      <c r="C50" s="10">
        <v>108.41000000000001</v>
      </c>
    </row>
    <row r="51" spans="1:3" x14ac:dyDescent="0.25">
      <c r="A51" s="9" t="s">
        <v>115</v>
      </c>
      <c r="B51" s="9" t="s">
        <v>114</v>
      </c>
      <c r="C51" s="10">
        <v>63.34</v>
      </c>
    </row>
    <row r="52" spans="1:3" x14ac:dyDescent="0.25">
      <c r="A52" s="9" t="s">
        <v>117</v>
      </c>
      <c r="B52" s="9" t="s">
        <v>114</v>
      </c>
      <c r="C52" s="10">
        <v>9.1999999999999993</v>
      </c>
    </row>
    <row r="53" spans="1:3" x14ac:dyDescent="0.25">
      <c r="A53" s="9" t="s">
        <v>118</v>
      </c>
      <c r="B53" s="9" t="s">
        <v>11</v>
      </c>
      <c r="C53" s="10">
        <v>100</v>
      </c>
    </row>
    <row r="54" spans="1:3" x14ac:dyDescent="0.25">
      <c r="A54" s="9" t="s">
        <v>119</v>
      </c>
      <c r="B54" s="9" t="s">
        <v>11</v>
      </c>
      <c r="C54" s="10">
        <v>33.93</v>
      </c>
    </row>
    <row r="55" spans="1:3" x14ac:dyDescent="0.25">
      <c r="A55" s="9" t="s">
        <v>120</v>
      </c>
      <c r="B55" s="9" t="s">
        <v>21</v>
      </c>
      <c r="C55" s="10">
        <v>3.7299999999999995</v>
      </c>
    </row>
    <row r="56" spans="1:3" x14ac:dyDescent="0.25">
      <c r="A56" s="9" t="s">
        <v>122</v>
      </c>
      <c r="B56" s="9" t="s">
        <v>11</v>
      </c>
      <c r="C56" s="10">
        <v>75.849999999999994</v>
      </c>
    </row>
    <row r="57" spans="1:3" x14ac:dyDescent="0.25">
      <c r="A57" s="9" t="s">
        <v>123</v>
      </c>
      <c r="B57" s="9" t="s">
        <v>11</v>
      </c>
      <c r="C57" s="10">
        <v>77.37</v>
      </c>
    </row>
    <row r="58" spans="1:3" x14ac:dyDescent="0.25">
      <c r="A58" s="9" t="s">
        <v>124</v>
      </c>
      <c r="B58" s="9" t="s">
        <v>11</v>
      </c>
      <c r="C58" s="10">
        <v>0.19</v>
      </c>
    </row>
    <row r="59" spans="1:3" x14ac:dyDescent="0.25">
      <c r="A59" s="9" t="s">
        <v>127</v>
      </c>
      <c r="B59" s="9" t="s">
        <v>21</v>
      </c>
      <c r="C59" s="10">
        <v>6.28</v>
      </c>
    </row>
    <row r="60" spans="1:3" x14ac:dyDescent="0.25">
      <c r="A60" s="9" t="s">
        <v>129</v>
      </c>
      <c r="B60" s="9" t="s">
        <v>11</v>
      </c>
      <c r="C60" s="10">
        <v>0.96</v>
      </c>
    </row>
    <row r="61" spans="1:3" x14ac:dyDescent="0.25">
      <c r="A61" s="9" t="s">
        <v>130</v>
      </c>
      <c r="B61" s="9" t="s">
        <v>11</v>
      </c>
      <c r="C61" s="10">
        <v>13.81</v>
      </c>
    </row>
    <row r="62" spans="1:3" x14ac:dyDescent="0.25">
      <c r="A62" s="9" t="s">
        <v>131</v>
      </c>
      <c r="B62" s="9" t="s">
        <v>21</v>
      </c>
      <c r="C62" s="10">
        <v>8.2799999999999994</v>
      </c>
    </row>
    <row r="63" spans="1:3" x14ac:dyDescent="0.25">
      <c r="A63" s="9" t="s">
        <v>132</v>
      </c>
      <c r="B63" s="9" t="s">
        <v>21</v>
      </c>
      <c r="C63" s="10">
        <v>9.9</v>
      </c>
    </row>
    <row r="64" spans="1:3" x14ac:dyDescent="0.25">
      <c r="A64" s="9" t="s">
        <v>133</v>
      </c>
      <c r="B64" s="9" t="s">
        <v>11</v>
      </c>
      <c r="C64" s="10">
        <v>0.11</v>
      </c>
    </row>
    <row r="65" spans="1:3" x14ac:dyDescent="0.25">
      <c r="A65" s="9" t="s">
        <v>134</v>
      </c>
      <c r="B65" s="9" t="s">
        <v>21</v>
      </c>
      <c r="C65" s="10">
        <v>4.0599999999999996</v>
      </c>
    </row>
    <row r="66" spans="1:3" x14ac:dyDescent="0.25">
      <c r="A66" s="9" t="s">
        <v>135</v>
      </c>
      <c r="B66" s="9" t="s">
        <v>21</v>
      </c>
      <c r="C66" s="10">
        <v>5.73</v>
      </c>
    </row>
    <row r="67" spans="1:3" x14ac:dyDescent="0.25">
      <c r="A67" s="9" t="s">
        <v>137</v>
      </c>
      <c r="B67" s="9" t="s">
        <v>21</v>
      </c>
      <c r="C67" s="10">
        <v>9.39</v>
      </c>
    </row>
    <row r="68" spans="1:3" x14ac:dyDescent="0.25">
      <c r="A68" s="9" t="s">
        <v>138</v>
      </c>
      <c r="B68" s="9" t="s">
        <v>21</v>
      </c>
      <c r="C68" s="10">
        <v>0.3</v>
      </c>
    </row>
    <row r="69" spans="1:3" x14ac:dyDescent="0.25">
      <c r="A69" s="9" t="s">
        <v>140</v>
      </c>
      <c r="B69" s="9" t="s">
        <v>33</v>
      </c>
      <c r="C69" s="10">
        <v>40</v>
      </c>
    </row>
    <row r="70" spans="1:3" x14ac:dyDescent="0.25">
      <c r="A70" s="9" t="s">
        <v>141</v>
      </c>
      <c r="B70" s="9" t="s">
        <v>21</v>
      </c>
      <c r="C70" s="10">
        <v>1.58</v>
      </c>
    </row>
    <row r="71" spans="1:3" x14ac:dyDescent="0.25">
      <c r="A71" s="9" t="s">
        <v>143</v>
      </c>
      <c r="B71" s="9" t="s">
        <v>21</v>
      </c>
      <c r="C71" s="10">
        <v>7.25</v>
      </c>
    </row>
    <row r="72" spans="1:3" x14ac:dyDescent="0.25">
      <c r="A72" s="9" t="s">
        <v>144</v>
      </c>
      <c r="B72" s="9" t="s">
        <v>21</v>
      </c>
      <c r="C72" s="10">
        <v>2.89</v>
      </c>
    </row>
    <row r="73" spans="1:3" x14ac:dyDescent="0.25">
      <c r="A73" s="9" t="s">
        <v>145</v>
      </c>
      <c r="B73" s="9" t="s">
        <v>21</v>
      </c>
      <c r="C73" s="10">
        <v>7.25</v>
      </c>
    </row>
    <row r="74" spans="1:3" x14ac:dyDescent="0.25">
      <c r="A74" s="9" t="s">
        <v>146</v>
      </c>
      <c r="B74" s="9" t="s">
        <v>33</v>
      </c>
      <c r="C74" s="10">
        <v>20</v>
      </c>
    </row>
    <row r="75" spans="1:3" x14ac:dyDescent="0.25">
      <c r="C75">
        <f>SUM(C2:C74)</f>
        <v>1326.1385</v>
      </c>
    </row>
  </sheetData>
  <autoFilter ref="A1:C75" xr:uid="{5983E759-5BFF-4275-8B19-FCDB577333DA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APF_PN</vt:lpstr>
      <vt:lpstr>Volumen-Municipio</vt:lpstr>
      <vt:lpstr>Volumen-Especie</vt:lpstr>
      <vt:lpstr>Aprovechamiento-Municipio</vt:lpstr>
      <vt:lpstr>Aprovechamieto - Meses</vt:lpstr>
      <vt:lpstr>APF_Total-especie</vt:lpstr>
      <vt:lpstr>Tipos de Aprovechamiento Total</vt:lpstr>
      <vt:lpstr>Volumen Total Aprovechado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Juan Sebastián Sandoval</dc:creator>
  <cp:lastModifiedBy>Juan Sebastián Sandoval Perdomo</cp:lastModifiedBy>
  <dcterms:created xsi:type="dcterms:W3CDTF">2024-02-15T00:05:33Z</dcterms:created>
  <dcterms:modified xsi:type="dcterms:W3CDTF">2024-08-11T18:39:59Z</dcterms:modified>
</cp:coreProperties>
</file>