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RABAJO FINAL\"/>
    </mc:Choice>
  </mc:AlternateContent>
  <bookViews>
    <workbookView xWindow="0" yWindow="0" windowWidth="20490" windowHeight="7755" firstSheet="3" activeTab="3"/>
  </bookViews>
  <sheets>
    <sheet name="Formulación" sheetId="4" r:id="rId1"/>
    <sheet name="Seguimiento UD" sheetId="1" r:id="rId2"/>
    <sheet name="Metas anuales plan" sheetId="5" r:id="rId3"/>
    <sheet name="Plan de acción 2017" sheetId="6" r:id="rId4"/>
    <sheet name="Estadisticas semaforización" sheetId="8" r:id="rId5"/>
    <sheet name="Ponderación de actividades " sheetId="7" r:id="rId6"/>
  </sheets>
  <definedNames>
    <definedName name="_Toc453602363" localSheetId="0">Formulación!$C$20</definedName>
    <definedName name="_Toc453602363" localSheetId="2">'Metas anuales plan'!$C$20</definedName>
    <definedName name="_Toc453602363" localSheetId="3">'Plan de acción 2017'!$C$20</definedName>
    <definedName name="_Toc453602363" localSheetId="1">'Seguimiento UD'!$C$19</definedName>
  </definedNames>
  <calcPr calcId="152511"/>
</workbook>
</file>

<file path=xl/calcChain.xml><?xml version="1.0" encoding="utf-8"?>
<calcChain xmlns="http://schemas.openxmlformats.org/spreadsheetml/2006/main">
  <c r="R45" i="5" l="1"/>
  <c r="H32" i="5"/>
  <c r="N150" i="7" l="1"/>
  <c r="N134" i="7"/>
  <c r="N69" i="7"/>
  <c r="N37" i="7"/>
  <c r="N19" i="7"/>
  <c r="N231" i="7"/>
  <c r="N224" i="7"/>
  <c r="N169" i="7"/>
  <c r="N190" i="7"/>
  <c r="P5" i="4" l="1"/>
  <c r="C6" i="6"/>
  <c r="D6" i="6"/>
  <c r="H6" i="6"/>
  <c r="I6" i="6"/>
  <c r="K6" i="6"/>
  <c r="P6" i="6"/>
  <c r="R6" i="6"/>
  <c r="S6" i="6"/>
  <c r="C7" i="6"/>
  <c r="D7" i="6"/>
  <c r="H7" i="6"/>
  <c r="I7" i="6"/>
  <c r="K7" i="6"/>
  <c r="P7" i="6"/>
  <c r="S7" i="6"/>
  <c r="R7" i="6" s="1"/>
  <c r="C8" i="6"/>
  <c r="D8" i="6"/>
  <c r="H8" i="6"/>
  <c r="I8" i="6"/>
  <c r="K8" i="6"/>
  <c r="S8" i="6"/>
  <c r="R8" i="6" s="1"/>
  <c r="C11" i="6"/>
  <c r="D11" i="6"/>
  <c r="E11" i="6"/>
  <c r="S11" i="6" s="1"/>
  <c r="R11" i="6" s="1"/>
  <c r="H11" i="6"/>
  <c r="I11" i="6"/>
  <c r="K11" i="6"/>
  <c r="P11" i="6"/>
  <c r="C12" i="6"/>
  <c r="D12" i="6"/>
  <c r="E12" i="6"/>
  <c r="S12" i="6" s="1"/>
  <c r="R12" i="6" s="1"/>
  <c r="H12" i="6"/>
  <c r="I12" i="6"/>
  <c r="K12" i="6"/>
  <c r="P12" i="6"/>
  <c r="C15" i="6"/>
  <c r="D15" i="6"/>
  <c r="E15" i="6"/>
  <c r="S15" i="6" s="1"/>
  <c r="R15" i="6" s="1"/>
  <c r="H15" i="6"/>
  <c r="I15" i="6"/>
  <c r="K15" i="6"/>
  <c r="P15" i="6"/>
  <c r="C16" i="6"/>
  <c r="D16" i="6"/>
  <c r="E16" i="6"/>
  <c r="F16" i="6"/>
  <c r="H16" i="6"/>
  <c r="I16" i="6"/>
  <c r="K16" i="6"/>
  <c r="P16" i="6"/>
  <c r="C17" i="6"/>
  <c r="D17" i="6"/>
  <c r="E17" i="6"/>
  <c r="S17" i="6" s="1"/>
  <c r="R17" i="6" s="1"/>
  <c r="H17" i="6"/>
  <c r="I17" i="6"/>
  <c r="K17" i="6"/>
  <c r="P17" i="6"/>
  <c r="C18" i="6"/>
  <c r="D18" i="6"/>
  <c r="E18" i="6"/>
  <c r="S18" i="6" s="1"/>
  <c r="R18" i="6" s="1"/>
  <c r="H18" i="6"/>
  <c r="I18" i="6"/>
  <c r="K18" i="6"/>
  <c r="P18" i="6"/>
  <c r="C19" i="6"/>
  <c r="D19" i="6"/>
  <c r="H19" i="6"/>
  <c r="I19" i="6"/>
  <c r="K19" i="6"/>
  <c r="P19" i="6"/>
  <c r="S19" i="6"/>
  <c r="R19" i="6" s="1"/>
  <c r="C20" i="6"/>
  <c r="D20" i="6"/>
  <c r="E20" i="6"/>
  <c r="S20" i="6" s="1"/>
  <c r="R20" i="6" s="1"/>
  <c r="H20" i="6"/>
  <c r="I20" i="6"/>
  <c r="K20" i="6"/>
  <c r="C23" i="6"/>
  <c r="D23" i="6"/>
  <c r="E23" i="6"/>
  <c r="S23" i="6" s="1"/>
  <c r="R23" i="6" s="1"/>
  <c r="H23" i="6"/>
  <c r="I23" i="6"/>
  <c r="K23" i="6"/>
  <c r="P23" i="6"/>
  <c r="C24" i="6"/>
  <c r="D24" i="6"/>
  <c r="E24" i="6"/>
  <c r="H24" i="6"/>
  <c r="I24" i="6"/>
  <c r="K24" i="6"/>
  <c r="S24" i="6"/>
  <c r="R24" i="6" s="1"/>
  <c r="C25" i="6"/>
  <c r="D25" i="6"/>
  <c r="E25" i="6"/>
  <c r="S25" i="6" s="1"/>
  <c r="R25" i="6" s="1"/>
  <c r="H25" i="6"/>
  <c r="I25" i="6"/>
  <c r="K25" i="6"/>
  <c r="P25" i="6"/>
  <c r="C26" i="6"/>
  <c r="D26" i="6"/>
  <c r="E26" i="6"/>
  <c r="F26" i="6"/>
  <c r="H26" i="6"/>
  <c r="I26" i="6"/>
  <c r="K26" i="6"/>
  <c r="P26" i="6"/>
  <c r="C27" i="6"/>
  <c r="D27" i="6"/>
  <c r="E27" i="6"/>
  <c r="F27" i="6"/>
  <c r="H27" i="6"/>
  <c r="I27" i="6"/>
  <c r="K27" i="6"/>
  <c r="P27" i="6"/>
  <c r="C28" i="6"/>
  <c r="D28" i="6"/>
  <c r="F28" i="6"/>
  <c r="S28" i="6" s="1"/>
  <c r="R28" i="6" s="1"/>
  <c r="H28" i="6"/>
  <c r="I28" i="6"/>
  <c r="K28" i="6"/>
  <c r="P28" i="6"/>
  <c r="C29" i="6"/>
  <c r="D29" i="6"/>
  <c r="E29" i="6"/>
  <c r="S29" i="6" s="1"/>
  <c r="R29" i="6" s="1"/>
  <c r="H29" i="6"/>
  <c r="I29" i="6"/>
  <c r="K29" i="6"/>
  <c r="P29" i="6"/>
  <c r="C30" i="6"/>
  <c r="D30" i="6"/>
  <c r="E30" i="6"/>
  <c r="S30" i="6" s="1"/>
  <c r="R30" i="6" s="1"/>
  <c r="H30" i="6"/>
  <c r="I30" i="6"/>
  <c r="K30" i="6"/>
  <c r="P30" i="6"/>
  <c r="C31" i="6"/>
  <c r="D31" i="6"/>
  <c r="E31" i="6"/>
  <c r="S31" i="6" s="1"/>
  <c r="R31" i="6" s="1"/>
  <c r="H31" i="6"/>
  <c r="I31" i="6"/>
  <c r="K31" i="6"/>
  <c r="P31" i="6"/>
  <c r="C32" i="6"/>
  <c r="D32" i="6"/>
  <c r="H32" i="6"/>
  <c r="I32" i="6"/>
  <c r="K32" i="6"/>
  <c r="P32" i="6"/>
  <c r="S32" i="6"/>
  <c r="R32" i="6" s="1"/>
  <c r="C33" i="6"/>
  <c r="D33" i="6"/>
  <c r="E33" i="6"/>
  <c r="S33" i="6" s="1"/>
  <c r="R33" i="6" s="1"/>
  <c r="H33" i="6"/>
  <c r="I33" i="6"/>
  <c r="K33" i="6"/>
  <c r="P33" i="6"/>
  <c r="C34" i="6"/>
  <c r="D34" i="6"/>
  <c r="E34" i="6"/>
  <c r="S34" i="6" s="1"/>
  <c r="R34" i="6" s="1"/>
  <c r="H34" i="6"/>
  <c r="I34" i="6"/>
  <c r="K34" i="6"/>
  <c r="P34" i="6"/>
  <c r="C35" i="6"/>
  <c r="D35" i="6"/>
  <c r="E35" i="6"/>
  <c r="F35" i="6"/>
  <c r="H35" i="6"/>
  <c r="I35" i="6"/>
  <c r="K35" i="6"/>
  <c r="P35" i="6"/>
  <c r="C36" i="6"/>
  <c r="D36" i="6"/>
  <c r="E36" i="6"/>
  <c r="S36" i="6" s="1"/>
  <c r="R36" i="6" s="1"/>
  <c r="H36" i="6"/>
  <c r="I36" i="6"/>
  <c r="K36" i="6"/>
  <c r="P36" i="6"/>
  <c r="C37" i="6"/>
  <c r="D37" i="6"/>
  <c r="E37" i="6"/>
  <c r="S37" i="6" s="1"/>
  <c r="R37" i="6" s="1"/>
  <c r="H37" i="6"/>
  <c r="I37" i="6"/>
  <c r="K37" i="6"/>
  <c r="P37" i="6"/>
  <c r="C38" i="6"/>
  <c r="D38" i="6"/>
  <c r="E38" i="6"/>
  <c r="S38" i="6" s="1"/>
  <c r="R38" i="6" s="1"/>
  <c r="H38" i="6"/>
  <c r="I38" i="6"/>
  <c r="K38" i="6"/>
  <c r="P38" i="6"/>
  <c r="C39" i="6"/>
  <c r="D39" i="6"/>
  <c r="F39" i="6"/>
  <c r="H39" i="6"/>
  <c r="I39" i="6"/>
  <c r="K39" i="6"/>
  <c r="P39" i="6"/>
  <c r="S39" i="6"/>
  <c r="R39" i="6" s="1"/>
  <c r="C42" i="6"/>
  <c r="D42" i="6"/>
  <c r="E42" i="6"/>
  <c r="H42" i="6"/>
  <c r="I42" i="6"/>
  <c r="K42" i="6"/>
  <c r="P42" i="6"/>
  <c r="S42" i="6"/>
  <c r="R42" i="6" s="1"/>
  <c r="C43" i="6"/>
  <c r="D43" i="6"/>
  <c r="H43" i="6"/>
  <c r="I43" i="6"/>
  <c r="K43" i="6"/>
  <c r="P43" i="6"/>
  <c r="S43" i="6"/>
  <c r="R43" i="6" s="1"/>
  <c r="C44" i="6"/>
  <c r="D44" i="6"/>
  <c r="E44" i="6"/>
  <c r="S44" i="6" s="1"/>
  <c r="R44" i="6" s="1"/>
  <c r="H44" i="6"/>
  <c r="I44" i="6"/>
  <c r="K44" i="6"/>
  <c r="P44" i="6"/>
  <c r="C45" i="6"/>
  <c r="D45" i="6"/>
  <c r="E45" i="6"/>
  <c r="H45" i="6"/>
  <c r="I45" i="6"/>
  <c r="K45" i="6"/>
  <c r="P45" i="6"/>
  <c r="C46" i="6"/>
  <c r="D46" i="6"/>
  <c r="E46" i="6"/>
  <c r="S46" i="6" s="1"/>
  <c r="R46" i="6" s="1"/>
  <c r="H46" i="6"/>
  <c r="I46" i="6"/>
  <c r="K46" i="6"/>
  <c r="P46" i="6"/>
  <c r="C49" i="6"/>
  <c r="D49" i="6"/>
  <c r="H49" i="6"/>
  <c r="I49" i="6"/>
  <c r="K49" i="6"/>
  <c r="P49" i="6"/>
  <c r="S49" i="6"/>
  <c r="R49" i="6" s="1"/>
  <c r="C50" i="6"/>
  <c r="D50" i="6"/>
  <c r="H50" i="6"/>
  <c r="I50" i="6"/>
  <c r="K50" i="6"/>
  <c r="P50" i="6"/>
  <c r="S50" i="6"/>
  <c r="R50" i="6" s="1"/>
  <c r="C51" i="6"/>
  <c r="D51" i="6"/>
  <c r="H51" i="6"/>
  <c r="I51" i="6"/>
  <c r="K51" i="6"/>
  <c r="P51" i="6"/>
  <c r="S51" i="6"/>
  <c r="R51" i="6" s="1"/>
  <c r="C52" i="6"/>
  <c r="D52" i="6"/>
  <c r="H52" i="6"/>
  <c r="I52" i="6"/>
  <c r="K52" i="6"/>
  <c r="P52" i="6"/>
  <c r="S52" i="6"/>
  <c r="R52" i="6" s="1"/>
  <c r="C55" i="6"/>
  <c r="D55" i="6"/>
  <c r="E55" i="6"/>
  <c r="S55" i="6" s="1"/>
  <c r="R55" i="6" s="1"/>
  <c r="H55" i="6"/>
  <c r="I55" i="6"/>
  <c r="K55" i="6"/>
  <c r="P55" i="6"/>
  <c r="C56" i="6"/>
  <c r="D56" i="6"/>
  <c r="E56" i="6"/>
  <c r="F56" i="6"/>
  <c r="S56" i="6" s="1"/>
  <c r="R56" i="6" s="1"/>
  <c r="H56" i="6"/>
  <c r="I56" i="6"/>
  <c r="K56" i="6"/>
  <c r="P56" i="6"/>
  <c r="C57" i="6"/>
  <c r="D57" i="6"/>
  <c r="E57" i="6"/>
  <c r="S57" i="6" s="1"/>
  <c r="R57" i="6" s="1"/>
  <c r="H57" i="6"/>
  <c r="I57" i="6"/>
  <c r="K57" i="6"/>
  <c r="P57" i="6"/>
  <c r="C58" i="6"/>
  <c r="D58" i="6"/>
  <c r="F58" i="6"/>
  <c r="S58" i="6" s="1"/>
  <c r="R58" i="6" s="1"/>
  <c r="H58" i="6"/>
  <c r="I58" i="6"/>
  <c r="K58" i="6"/>
  <c r="P58" i="6"/>
  <c r="C61" i="6"/>
  <c r="D61" i="6"/>
  <c r="E61" i="6"/>
  <c r="H61" i="6"/>
  <c r="I61" i="6"/>
  <c r="K61" i="6"/>
  <c r="P61" i="6"/>
  <c r="S61" i="6"/>
  <c r="R61" i="6" s="1"/>
  <c r="C62" i="6"/>
  <c r="D62" i="6"/>
  <c r="E62" i="6"/>
  <c r="H62" i="6"/>
  <c r="I62" i="6"/>
  <c r="K62" i="6"/>
  <c r="P62" i="6"/>
  <c r="S62" i="6"/>
  <c r="R62" i="6" s="1"/>
  <c r="C63" i="6"/>
  <c r="D63" i="6"/>
  <c r="E63" i="6"/>
  <c r="S63" i="6" s="1"/>
  <c r="R63" i="6" s="1"/>
  <c r="H63" i="6"/>
  <c r="I63" i="6"/>
  <c r="K63" i="6"/>
  <c r="P63" i="6"/>
  <c r="C64" i="6"/>
  <c r="D64" i="6"/>
  <c r="E64" i="6"/>
  <c r="F64" i="6"/>
  <c r="H64" i="6"/>
  <c r="I64" i="6"/>
  <c r="K64" i="6"/>
  <c r="P64" i="6"/>
  <c r="C67" i="6"/>
  <c r="D67" i="6"/>
  <c r="E67" i="6"/>
  <c r="S67" i="6" s="1"/>
  <c r="R67" i="6" s="1"/>
  <c r="H67" i="6"/>
  <c r="I67" i="6"/>
  <c r="K67" i="6"/>
  <c r="P67" i="6"/>
  <c r="C68" i="6"/>
  <c r="D68" i="6"/>
  <c r="E68" i="6"/>
  <c r="F68" i="6"/>
  <c r="H68" i="6"/>
  <c r="I68" i="6"/>
  <c r="K68" i="6"/>
  <c r="P68" i="6"/>
  <c r="C69" i="6"/>
  <c r="D69" i="6"/>
  <c r="E69" i="6"/>
  <c r="S69" i="6" s="1"/>
  <c r="R69" i="6" s="1"/>
  <c r="H69" i="6"/>
  <c r="I69" i="6"/>
  <c r="K69" i="6"/>
  <c r="P69" i="6"/>
  <c r="C72" i="6"/>
  <c r="D72" i="6"/>
  <c r="E72" i="6"/>
  <c r="F72" i="6"/>
  <c r="H72" i="6"/>
  <c r="I72" i="6"/>
  <c r="K72" i="6"/>
  <c r="P72" i="6"/>
  <c r="C73" i="6"/>
  <c r="D73" i="6"/>
  <c r="H73" i="6"/>
  <c r="I73" i="6"/>
  <c r="K73" i="6"/>
  <c r="S73" i="6"/>
  <c r="R73" i="6" s="1"/>
  <c r="S64" i="6" l="1"/>
  <c r="R64" i="6" s="1"/>
  <c r="S72" i="6"/>
  <c r="R72" i="6" s="1"/>
  <c r="S26" i="6"/>
  <c r="R26" i="6" s="1"/>
  <c r="S35" i="6"/>
  <c r="R35" i="6" s="1"/>
  <c r="S27" i="6"/>
  <c r="R27" i="6" s="1"/>
  <c r="S68" i="6"/>
  <c r="R68" i="6" s="1"/>
  <c r="S16" i="6"/>
  <c r="R16" i="6" s="1"/>
  <c r="Q6" i="5"/>
  <c r="I15" i="7"/>
  <c r="I4" i="7"/>
  <c r="J8" i="7"/>
  <c r="M231" i="7"/>
  <c r="I229" i="7" l="1"/>
  <c r="I225" i="7"/>
  <c r="I220" i="7"/>
  <c r="I214" i="7"/>
  <c r="I210" i="7"/>
  <c r="I205" i="7"/>
  <c r="I201" i="7"/>
  <c r="I195" i="7"/>
  <c r="I191" i="7"/>
  <c r="I187" i="7"/>
  <c r="I179" i="7"/>
  <c r="I174" i="7"/>
  <c r="I170" i="7"/>
  <c r="I166" i="7"/>
  <c r="I163" i="7"/>
  <c r="I158" i="7"/>
  <c r="I151" i="7"/>
  <c r="I148" i="7"/>
  <c r="I144" i="7"/>
  <c r="I139" i="7"/>
  <c r="I135" i="7"/>
  <c r="I132" i="7"/>
  <c r="I129" i="7"/>
  <c r="I124" i="7"/>
  <c r="I119" i="7"/>
  <c r="I113" i="7"/>
  <c r="I109" i="7"/>
  <c r="I105" i="7"/>
  <c r="I101" i="7"/>
  <c r="I97" i="7"/>
  <c r="I93" i="7"/>
  <c r="I89" i="7"/>
  <c r="I84" i="7"/>
  <c r="I75" i="7"/>
  <c r="I82" i="7"/>
  <c r="I79" i="7"/>
  <c r="J231" i="7" l="1"/>
  <c r="J228" i="7"/>
  <c r="K227" i="7" s="1"/>
  <c r="J224" i="7"/>
  <c r="K221" i="7" s="1"/>
  <c r="J219" i="7"/>
  <c r="K215" i="7" s="1"/>
  <c r="J213" i="7"/>
  <c r="K212" i="7" s="1"/>
  <c r="M212" i="7" s="1"/>
  <c r="J209" i="7"/>
  <c r="K207" i="7" s="1"/>
  <c r="J204" i="7"/>
  <c r="K201" i="7" s="1"/>
  <c r="M201" i="7" s="1"/>
  <c r="M204" i="7" s="1"/>
  <c r="J200" i="7"/>
  <c r="K199" i="7" s="1"/>
  <c r="J194" i="7"/>
  <c r="K193" i="7" s="1"/>
  <c r="M193" i="7" s="1"/>
  <c r="K192" i="7" l="1"/>
  <c r="M192" i="7" s="1"/>
  <c r="K203" i="7"/>
  <c r="K226" i="7"/>
  <c r="K225" i="7"/>
  <c r="K222" i="7"/>
  <c r="K210" i="7"/>
  <c r="M210" i="7" s="1"/>
  <c r="K223" i="7"/>
  <c r="K231" i="7"/>
  <c r="K197" i="7"/>
  <c r="K205" i="7"/>
  <c r="M205" i="7" s="1"/>
  <c r="M209" i="7" s="1"/>
  <c r="K211" i="7"/>
  <c r="M211" i="7" s="1"/>
  <c r="K220" i="7"/>
  <c r="K191" i="7"/>
  <c r="K206" i="7"/>
  <c r="K196" i="7"/>
  <c r="M196" i="7" s="1"/>
  <c r="K202" i="7"/>
  <c r="K208" i="7"/>
  <c r="K216" i="7"/>
  <c r="K217" i="7"/>
  <c r="K218" i="7"/>
  <c r="K198" i="7"/>
  <c r="K214" i="7"/>
  <c r="M214" i="7" s="1"/>
  <c r="M219" i="7" s="1"/>
  <c r="K195" i="7"/>
  <c r="M195" i="7" s="1"/>
  <c r="M200" i="7" s="1"/>
  <c r="J190" i="7"/>
  <c r="K189" i="7" s="1"/>
  <c r="J186" i="7"/>
  <c r="K184" i="7" s="1"/>
  <c r="M184" i="7" s="1"/>
  <c r="J178" i="7"/>
  <c r="K175" i="7" s="1"/>
  <c r="J173" i="7"/>
  <c r="K170" i="7" s="1"/>
  <c r="M170" i="7" s="1"/>
  <c r="J169" i="7"/>
  <c r="K168" i="7" s="1"/>
  <c r="M168" i="7" s="1"/>
  <c r="J165" i="7"/>
  <c r="K163" i="7" s="1"/>
  <c r="M163" i="7" s="1"/>
  <c r="M165" i="7" s="1"/>
  <c r="J162" i="7"/>
  <c r="K161" i="7" s="1"/>
  <c r="J157" i="7"/>
  <c r="K154" i="7" s="1"/>
  <c r="M154" i="7" s="1"/>
  <c r="J150" i="7"/>
  <c r="K148" i="7" s="1"/>
  <c r="M148" i="7" s="1"/>
  <c r="J147" i="7"/>
  <c r="K146" i="7" s="1"/>
  <c r="J143" i="7"/>
  <c r="K141" i="7" s="1"/>
  <c r="J138" i="7"/>
  <c r="K136" i="7" s="1"/>
  <c r="M136" i="7" s="1"/>
  <c r="J134" i="7"/>
  <c r="K132" i="7" s="1"/>
  <c r="M132" i="7" s="1"/>
  <c r="M134" i="7" s="1"/>
  <c r="J131" i="7"/>
  <c r="K130" i="7" s="1"/>
  <c r="J128" i="7"/>
  <c r="K125" i="7" s="1"/>
  <c r="M125" i="7" s="1"/>
  <c r="J123" i="7"/>
  <c r="K122" i="7" s="1"/>
  <c r="J118" i="7"/>
  <c r="K117" i="7" s="1"/>
  <c r="M117" i="7" s="1"/>
  <c r="K204" i="7" l="1"/>
  <c r="M225" i="7"/>
  <c r="M228" i="7" s="1"/>
  <c r="K224" i="7"/>
  <c r="M220" i="7"/>
  <c r="M224" i="7" s="1"/>
  <c r="K194" i="7"/>
  <c r="M191" i="7"/>
  <c r="M194" i="7" s="1"/>
  <c r="N209" i="7" s="1"/>
  <c r="M213" i="7"/>
  <c r="K209" i="7"/>
  <c r="K228" i="7"/>
  <c r="K200" i="7"/>
  <c r="K133" i="7"/>
  <c r="K134" i="7" s="1"/>
  <c r="K164" i="7"/>
  <c r="K165" i="7" s="1"/>
  <c r="K213" i="7"/>
  <c r="K219" i="7"/>
  <c r="K166" i="7"/>
  <c r="M166" i="7" s="1"/>
  <c r="K120" i="7"/>
  <c r="M120" i="7" s="1"/>
  <c r="K137" i="7"/>
  <c r="K172" i="7"/>
  <c r="K181" i="7"/>
  <c r="M181" i="7" s="1"/>
  <c r="K185" i="7"/>
  <c r="K187" i="7"/>
  <c r="M187" i="7" s="1"/>
  <c r="M190" i="7" s="1"/>
  <c r="K182" i="7"/>
  <c r="M182" i="7" s="1"/>
  <c r="K188" i="7"/>
  <c r="K183" i="7"/>
  <c r="M183" i="7" s="1"/>
  <c r="K152" i="7"/>
  <c r="M152" i="7" s="1"/>
  <c r="K179" i="7"/>
  <c r="M179" i="7" s="1"/>
  <c r="K114" i="7"/>
  <c r="M114" i="7" s="1"/>
  <c r="K149" i="7"/>
  <c r="K155" i="7"/>
  <c r="M155" i="7" s="1"/>
  <c r="K171" i="7"/>
  <c r="M171" i="7" s="1"/>
  <c r="M173" i="7" s="1"/>
  <c r="K176" i="7"/>
  <c r="K180" i="7"/>
  <c r="M180" i="7" s="1"/>
  <c r="K144" i="7"/>
  <c r="M144" i="7" s="1"/>
  <c r="M147" i="7" s="1"/>
  <c r="K158" i="7"/>
  <c r="M158" i="7" s="1"/>
  <c r="K177" i="7"/>
  <c r="K156" i="7"/>
  <c r="K174" i="7"/>
  <c r="M174" i="7" s="1"/>
  <c r="M178" i="7" s="1"/>
  <c r="K119" i="7"/>
  <c r="M119" i="7" s="1"/>
  <c r="K126" i="7"/>
  <c r="K135" i="7"/>
  <c r="M135" i="7" s="1"/>
  <c r="M138" i="7" s="1"/>
  <c r="K151" i="7"/>
  <c r="M151" i="7" s="1"/>
  <c r="K115" i="7"/>
  <c r="M115" i="7" s="1"/>
  <c r="K121" i="7"/>
  <c r="K127" i="7"/>
  <c r="K129" i="7"/>
  <c r="K139" i="7"/>
  <c r="M139" i="7" s="1"/>
  <c r="K145" i="7"/>
  <c r="K153" i="7"/>
  <c r="M153" i="7" s="1"/>
  <c r="K159" i="7"/>
  <c r="M159" i="7" s="1"/>
  <c r="K167" i="7"/>
  <c r="M167" i="7" s="1"/>
  <c r="K116" i="7"/>
  <c r="M116" i="7" s="1"/>
  <c r="K124" i="7"/>
  <c r="M124" i="7" s="1"/>
  <c r="M128" i="7" s="1"/>
  <c r="K140" i="7"/>
  <c r="M140" i="7" s="1"/>
  <c r="K160" i="7"/>
  <c r="K142" i="7"/>
  <c r="K113" i="7"/>
  <c r="M113" i="7" s="1"/>
  <c r="J112" i="7"/>
  <c r="J108" i="7"/>
  <c r="K107" i="7" s="1"/>
  <c r="J104" i="7"/>
  <c r="K103" i="7" s="1"/>
  <c r="M103" i="7" s="1"/>
  <c r="J100" i="7"/>
  <c r="K98" i="7" s="1"/>
  <c r="M98" i="7" s="1"/>
  <c r="J96" i="7"/>
  <c r="K95" i="7" s="1"/>
  <c r="M95" i="7" s="1"/>
  <c r="J92" i="7"/>
  <c r="K90" i="7" s="1"/>
  <c r="M90" i="7" s="1"/>
  <c r="J88" i="7"/>
  <c r="K85" i="7" s="1"/>
  <c r="M85" i="7" s="1"/>
  <c r="J83" i="7"/>
  <c r="K82" i="7" s="1"/>
  <c r="J81" i="7"/>
  <c r="K80" i="7" s="1"/>
  <c r="J78" i="7"/>
  <c r="K77" i="7" s="1"/>
  <c r="J74" i="7"/>
  <c r="I70" i="7"/>
  <c r="J69" i="7"/>
  <c r="K66" i="7" s="1"/>
  <c r="I65" i="7"/>
  <c r="J64" i="7"/>
  <c r="K60" i="7" s="1"/>
  <c r="M60" i="7" s="1"/>
  <c r="I60" i="7"/>
  <c r="J59" i="7"/>
  <c r="K58" i="7" s="1"/>
  <c r="I56" i="7"/>
  <c r="M157" i="7" l="1"/>
  <c r="K173" i="7"/>
  <c r="M143" i="7"/>
  <c r="M123" i="7"/>
  <c r="M162" i="7"/>
  <c r="M186" i="7"/>
  <c r="K131" i="7"/>
  <c r="M129" i="7"/>
  <c r="M131" i="7" s="1"/>
  <c r="M169" i="7"/>
  <c r="K83" i="7"/>
  <c r="M82" i="7"/>
  <c r="M83" i="7" s="1"/>
  <c r="M118" i="7"/>
  <c r="K150" i="7"/>
  <c r="M149" i="7"/>
  <c r="M150" i="7" s="1"/>
  <c r="M109" i="7"/>
  <c r="M112" i="7" s="1"/>
  <c r="K147" i="7"/>
  <c r="K72" i="7"/>
  <c r="K70" i="7"/>
  <c r="M70" i="7" s="1"/>
  <c r="M74" i="7" s="1"/>
  <c r="K138" i="7"/>
  <c r="K169" i="7"/>
  <c r="K143" i="7"/>
  <c r="K123" i="7"/>
  <c r="K186" i="7"/>
  <c r="K93" i="7"/>
  <c r="M93" i="7" s="1"/>
  <c r="K190" i="7"/>
  <c r="K162" i="7"/>
  <c r="K128" i="7"/>
  <c r="K157" i="7"/>
  <c r="K178" i="7"/>
  <c r="K105" i="7"/>
  <c r="M105" i="7" s="1"/>
  <c r="M108" i="7" s="1"/>
  <c r="K101" i="7"/>
  <c r="M101" i="7" s="1"/>
  <c r="K118" i="7"/>
  <c r="K61" i="7"/>
  <c r="M61" i="7" s="1"/>
  <c r="M64" i="7" s="1"/>
  <c r="K67" i="7"/>
  <c r="K62" i="7"/>
  <c r="K75" i="7"/>
  <c r="M75" i="7" s="1"/>
  <c r="M78" i="7" s="1"/>
  <c r="K91" i="7"/>
  <c r="K94" i="7"/>
  <c r="K99" i="7"/>
  <c r="K102" i="7"/>
  <c r="M102" i="7" s="1"/>
  <c r="K106" i="7"/>
  <c r="K76" i="7"/>
  <c r="K86" i="7"/>
  <c r="M86" i="7" s="1"/>
  <c r="K73" i="7"/>
  <c r="K68" i="7"/>
  <c r="K87" i="7"/>
  <c r="M87" i="7" s="1"/>
  <c r="K63" i="7"/>
  <c r="K65" i="7"/>
  <c r="M65" i="7" s="1"/>
  <c r="M69" i="7" s="1"/>
  <c r="K79" i="7"/>
  <c r="K84" i="7"/>
  <c r="M84" i="7" s="1"/>
  <c r="K97" i="7"/>
  <c r="K71" i="7"/>
  <c r="K89" i="7"/>
  <c r="M89" i="7" s="1"/>
  <c r="M92" i="7" s="1"/>
  <c r="K56" i="7"/>
  <c r="M56" i="7" s="1"/>
  <c r="K57" i="7"/>
  <c r="M57" i="7" s="1"/>
  <c r="J55" i="7"/>
  <c r="K53" i="7" s="1"/>
  <c r="I50" i="7"/>
  <c r="J49" i="7"/>
  <c r="K47" i="7" s="1"/>
  <c r="I42" i="7"/>
  <c r="J41" i="7"/>
  <c r="K40" i="7" s="1"/>
  <c r="I38" i="7"/>
  <c r="J37" i="7"/>
  <c r="K34" i="7" s="1"/>
  <c r="I32" i="7"/>
  <c r="J31" i="7"/>
  <c r="K28" i="7" s="1"/>
  <c r="I27" i="7"/>
  <c r="J26" i="7"/>
  <c r="K22" i="7" s="1"/>
  <c r="I20" i="7"/>
  <c r="J19" i="7"/>
  <c r="K18" i="7" s="1"/>
  <c r="J14" i="7"/>
  <c r="I9" i="7"/>
  <c r="M104" i="7" l="1"/>
  <c r="M59" i="7"/>
  <c r="M88" i="7"/>
  <c r="K108" i="7"/>
  <c r="L107" i="7" s="1"/>
  <c r="L106" i="7"/>
  <c r="K96" i="7"/>
  <c r="M94" i="7"/>
  <c r="M96" i="7" s="1"/>
  <c r="K81" i="7"/>
  <c r="M79" i="7"/>
  <c r="M81" i="7" s="1"/>
  <c r="K100" i="7"/>
  <c r="M97" i="7"/>
  <c r="M100" i="7" s="1"/>
  <c r="K12" i="7"/>
  <c r="K11" i="7"/>
  <c r="K7" i="7"/>
  <c r="K4" i="7"/>
  <c r="M4" i="7" s="1"/>
  <c r="K104" i="7"/>
  <c r="K23" i="7"/>
  <c r="K64" i="7"/>
  <c r="K112" i="7"/>
  <c r="K92" i="7"/>
  <c r="K88" i="7"/>
  <c r="K74" i="7"/>
  <c r="K69" i="7"/>
  <c r="K78" i="7"/>
  <c r="K59" i="7"/>
  <c r="K9" i="7"/>
  <c r="M9" i="7" s="1"/>
  <c r="K44" i="7"/>
  <c r="K50" i="7"/>
  <c r="M50" i="7" s="1"/>
  <c r="K10" i="7"/>
  <c r="M10" i="7" s="1"/>
  <c r="K29" i="7"/>
  <c r="K48" i="7"/>
  <c r="K54" i="7"/>
  <c r="K35" i="7"/>
  <c r="K20" i="7"/>
  <c r="M20" i="7" s="1"/>
  <c r="M26" i="7" s="1"/>
  <c r="K24" i="7"/>
  <c r="K30" i="7"/>
  <c r="K32" i="7"/>
  <c r="M32" i="7" s="1"/>
  <c r="M37" i="7" s="1"/>
  <c r="K38" i="7"/>
  <c r="M38" i="7" s="1"/>
  <c r="M41" i="7" s="1"/>
  <c r="K13" i="7"/>
  <c r="K16" i="7"/>
  <c r="K21" i="7"/>
  <c r="K25" i="7"/>
  <c r="K27" i="7"/>
  <c r="M27" i="7" s="1"/>
  <c r="M31" i="7" s="1"/>
  <c r="K33" i="7"/>
  <c r="K39" i="7"/>
  <c r="K45" i="7"/>
  <c r="K51" i="7"/>
  <c r="M51" i="7" s="1"/>
  <c r="K15" i="7"/>
  <c r="M15" i="7" s="1"/>
  <c r="M19" i="7" s="1"/>
  <c r="K36" i="7"/>
  <c r="K42" i="7"/>
  <c r="M42" i="7" s="1"/>
  <c r="K46" i="7"/>
  <c r="K52" i="7"/>
  <c r="K43" i="7"/>
  <c r="M43" i="7" s="1"/>
  <c r="K5" i="7"/>
  <c r="M5" i="7" s="1"/>
  <c r="K6" i="7"/>
  <c r="K17" i="7"/>
  <c r="M55" i="7" l="1"/>
  <c r="M49" i="7"/>
  <c r="M14" i="7"/>
  <c r="M8" i="7"/>
  <c r="K19" i="7"/>
  <c r="K55" i="7"/>
  <c r="K31" i="7"/>
  <c r="K14" i="7"/>
  <c r="K8" i="7"/>
  <c r="K41" i="7"/>
  <c r="K49" i="7"/>
  <c r="K26" i="7"/>
  <c r="K37" i="7"/>
  <c r="S6" i="4"/>
  <c r="M235" i="7" l="1"/>
  <c r="S73" i="4"/>
  <c r="S72" i="4"/>
  <c r="S69" i="4"/>
  <c r="S68" i="4"/>
  <c r="S67" i="4"/>
  <c r="S64" i="4"/>
  <c r="S63" i="4"/>
  <c r="S62" i="4"/>
  <c r="S61" i="4"/>
  <c r="S58" i="4"/>
  <c r="S57" i="4"/>
  <c r="S56" i="4"/>
  <c r="S55" i="4"/>
  <c r="S52" i="4"/>
  <c r="S51" i="4"/>
  <c r="S50" i="4"/>
  <c r="S49" i="4"/>
  <c r="S46" i="4"/>
  <c r="S45" i="4"/>
  <c r="S44" i="4"/>
  <c r="S43" i="4"/>
  <c r="S42" i="4"/>
  <c r="S39" i="4"/>
  <c r="S38" i="4"/>
  <c r="S37" i="4"/>
  <c r="S36" i="4"/>
  <c r="S35" i="4"/>
  <c r="S34" i="4"/>
  <c r="S33" i="4"/>
  <c r="S32" i="4"/>
  <c r="S31" i="4"/>
  <c r="S30" i="4"/>
  <c r="S29" i="4"/>
  <c r="S28" i="4"/>
  <c r="S27" i="4"/>
  <c r="S26" i="4"/>
  <c r="S25" i="4"/>
  <c r="S24" i="4"/>
  <c r="S23" i="4"/>
  <c r="S20" i="4"/>
  <c r="S19" i="4"/>
  <c r="S18" i="4"/>
  <c r="S17" i="4"/>
  <c r="S16" i="4"/>
  <c r="S15" i="4"/>
  <c r="S12" i="4"/>
  <c r="S11" i="4"/>
  <c r="S8" i="4"/>
  <c r="S7" i="4"/>
  <c r="S5" i="4" s="1"/>
  <c r="S66" i="4" l="1"/>
  <c r="S71" i="4"/>
  <c r="S41" i="4"/>
  <c r="S54" i="4"/>
  <c r="S14" i="4"/>
  <c r="S10" i="4"/>
  <c r="S60" i="4"/>
  <c r="S48" i="4"/>
  <c r="S22" i="4"/>
  <c r="G73" i="4" l="1"/>
  <c r="O73" i="4" s="1"/>
  <c r="R73" i="4" s="1"/>
  <c r="G72" i="4"/>
  <c r="O72" i="4" s="1"/>
  <c r="R72" i="4" s="1"/>
  <c r="G69" i="4"/>
  <c r="O69" i="4" s="1"/>
  <c r="R69" i="4" s="1"/>
  <c r="G68" i="4"/>
  <c r="O68" i="4" s="1"/>
  <c r="R68" i="4" s="1"/>
  <c r="G67" i="4"/>
  <c r="O67" i="4" s="1"/>
  <c r="R67" i="4" s="1"/>
  <c r="G64" i="4"/>
  <c r="O64" i="4" s="1"/>
  <c r="R64" i="4" s="1"/>
  <c r="G63" i="4"/>
  <c r="O63" i="4" s="1"/>
  <c r="R63" i="4" s="1"/>
  <c r="G62" i="4"/>
  <c r="O62" i="4" s="1"/>
  <c r="R62" i="4" s="1"/>
  <c r="G61" i="4"/>
  <c r="O61" i="4" s="1"/>
  <c r="R61" i="4" s="1"/>
  <c r="G58" i="4"/>
  <c r="O58" i="4" s="1"/>
  <c r="R58" i="4" s="1"/>
  <c r="G57" i="4"/>
  <c r="O57" i="4" s="1"/>
  <c r="R57" i="4" s="1"/>
  <c r="G56" i="4"/>
  <c r="O56" i="4" s="1"/>
  <c r="R56" i="4" s="1"/>
  <c r="G55" i="4"/>
  <c r="O55" i="4" s="1"/>
  <c r="R55" i="4" s="1"/>
  <c r="G52" i="4"/>
  <c r="O52" i="4" s="1"/>
  <c r="R52" i="4" s="1"/>
  <c r="G51" i="4"/>
  <c r="O51" i="4" s="1"/>
  <c r="R51" i="4" s="1"/>
  <c r="G50" i="4"/>
  <c r="O50" i="4" s="1"/>
  <c r="R50" i="4" s="1"/>
  <c r="G49" i="4"/>
  <c r="O49" i="4" s="1"/>
  <c r="R49" i="4" s="1"/>
  <c r="G46" i="4"/>
  <c r="O46" i="4" s="1"/>
  <c r="R46" i="4" s="1"/>
  <c r="G45" i="4"/>
  <c r="O45" i="4" s="1"/>
  <c r="R45" i="4" s="1"/>
  <c r="G44" i="4"/>
  <c r="O44" i="4" s="1"/>
  <c r="R44" i="4" s="1"/>
  <c r="G43" i="4"/>
  <c r="O43" i="4" s="1"/>
  <c r="R43" i="4" s="1"/>
  <c r="G42" i="4"/>
  <c r="O42" i="4" s="1"/>
  <c r="R42" i="4" s="1"/>
  <c r="G39" i="4"/>
  <c r="O39" i="4" s="1"/>
  <c r="R39" i="4" s="1"/>
  <c r="G38" i="4"/>
  <c r="O38" i="4" s="1"/>
  <c r="R38" i="4" s="1"/>
  <c r="G37" i="4"/>
  <c r="O37" i="4" s="1"/>
  <c r="R37" i="4" s="1"/>
  <c r="G36" i="4"/>
  <c r="O36" i="4" s="1"/>
  <c r="R36" i="4" s="1"/>
  <c r="G35" i="4"/>
  <c r="O35" i="4" s="1"/>
  <c r="R35" i="4" s="1"/>
  <c r="G34" i="4"/>
  <c r="O34" i="4" s="1"/>
  <c r="R34" i="4" s="1"/>
  <c r="G33" i="4"/>
  <c r="O33" i="4" s="1"/>
  <c r="R33" i="4" s="1"/>
  <c r="G32" i="4"/>
  <c r="O32" i="4" s="1"/>
  <c r="R32" i="4" s="1"/>
  <c r="G31" i="4"/>
  <c r="O31" i="4" s="1"/>
  <c r="R31" i="4" s="1"/>
  <c r="G30" i="4"/>
  <c r="O30" i="4" s="1"/>
  <c r="R30" i="4" s="1"/>
  <c r="G29" i="4"/>
  <c r="O29" i="4" s="1"/>
  <c r="R29" i="4" s="1"/>
  <c r="G28" i="4"/>
  <c r="O28" i="4" s="1"/>
  <c r="R28" i="4" s="1"/>
  <c r="G27" i="4"/>
  <c r="O27" i="4" s="1"/>
  <c r="R27" i="4" s="1"/>
  <c r="G26" i="4"/>
  <c r="O26" i="4" s="1"/>
  <c r="R26" i="4" s="1"/>
  <c r="G25" i="4"/>
  <c r="O25" i="4" s="1"/>
  <c r="R25" i="4" s="1"/>
  <c r="G24" i="4"/>
  <c r="O24" i="4" s="1"/>
  <c r="R24" i="4" s="1"/>
  <c r="G23" i="4"/>
  <c r="O23" i="4" s="1"/>
  <c r="R23" i="4" s="1"/>
  <c r="G20" i="4"/>
  <c r="O20" i="4" s="1"/>
  <c r="R20" i="4" s="1"/>
  <c r="G19" i="4"/>
  <c r="O19" i="4" s="1"/>
  <c r="R19" i="4" s="1"/>
  <c r="G18" i="4"/>
  <c r="O18" i="4" s="1"/>
  <c r="R18" i="4" s="1"/>
  <c r="G17" i="4"/>
  <c r="O17" i="4" s="1"/>
  <c r="R17" i="4" s="1"/>
  <c r="G16" i="4"/>
  <c r="O16" i="4" s="1"/>
  <c r="R16" i="4" s="1"/>
  <c r="G15" i="4"/>
  <c r="O15" i="4" s="1"/>
  <c r="R15" i="4" s="1"/>
  <c r="G12" i="4"/>
  <c r="O12" i="4" s="1"/>
  <c r="R12" i="4" s="1"/>
  <c r="G11" i="4"/>
  <c r="O11" i="4" s="1"/>
  <c r="R11" i="4" s="1"/>
  <c r="G8" i="4"/>
  <c r="O8" i="4" s="1"/>
  <c r="R8" i="4" s="1"/>
  <c r="G7" i="4"/>
  <c r="G6" i="4"/>
  <c r="O6" i="4" s="1"/>
  <c r="R6" i="4" s="1"/>
  <c r="P71" i="4"/>
  <c r="P66" i="4"/>
  <c r="P60" i="4"/>
  <c r="P54" i="4"/>
  <c r="P48" i="4"/>
  <c r="P41" i="4"/>
  <c r="P22" i="4"/>
  <c r="P14" i="4"/>
  <c r="P10" i="4"/>
  <c r="R71" i="4" l="1"/>
  <c r="R41" i="4"/>
  <c r="R54" i="4"/>
  <c r="R66" i="4"/>
  <c r="R14" i="4"/>
  <c r="R48" i="4"/>
  <c r="R60" i="4"/>
  <c r="G5" i="4"/>
  <c r="R10" i="4"/>
  <c r="R22" i="4"/>
  <c r="O7" i="4"/>
  <c r="R7" i="4" s="1"/>
  <c r="R5" i="4" s="1"/>
  <c r="G10" i="4"/>
  <c r="R74" i="4" l="1"/>
  <c r="S74" i="4" s="1"/>
  <c r="K45" i="5"/>
  <c r="I45" i="5"/>
  <c r="H45" i="5"/>
  <c r="F45" i="5"/>
  <c r="E45" i="5"/>
  <c r="D45" i="5"/>
  <c r="C45" i="5"/>
  <c r="D42" i="1"/>
  <c r="C42" i="1"/>
  <c r="Q45" i="5" l="1"/>
  <c r="N52" i="5"/>
  <c r="O52" i="5" s="1"/>
  <c r="N51" i="5"/>
  <c r="O51" i="5" s="1"/>
  <c r="N50" i="5"/>
  <c r="O50" i="5" s="1"/>
  <c r="N49" i="5"/>
  <c r="O49" i="5" s="1"/>
  <c r="N43" i="5"/>
  <c r="O43" i="5" s="1"/>
  <c r="L45" i="5" l="1"/>
  <c r="C82" i="4" l="1"/>
  <c r="C83" i="4" s="1"/>
  <c r="C84" i="4" s="1"/>
  <c r="C85" i="4" s="1"/>
  <c r="C86" i="4" s="1"/>
  <c r="C87" i="4" s="1"/>
  <c r="C88" i="4" s="1"/>
  <c r="C89" i="4" s="1"/>
  <c r="C90" i="4" s="1"/>
  <c r="C91" i="4" s="1"/>
  <c r="C92" i="4" s="1"/>
  <c r="C93" i="4" s="1"/>
  <c r="C94" i="4" s="1"/>
  <c r="K73" i="5" l="1"/>
  <c r="I73" i="5"/>
  <c r="H73" i="5"/>
  <c r="F73" i="5"/>
  <c r="R73" i="5" s="1"/>
  <c r="E73" i="5"/>
  <c r="D73" i="5"/>
  <c r="C73" i="5"/>
  <c r="K72" i="5"/>
  <c r="I72" i="5"/>
  <c r="H72" i="5"/>
  <c r="F72" i="5"/>
  <c r="E72" i="5"/>
  <c r="D72" i="5"/>
  <c r="C72" i="5"/>
  <c r="K69" i="5"/>
  <c r="I69" i="5"/>
  <c r="H69" i="5"/>
  <c r="F69" i="5"/>
  <c r="E69" i="5"/>
  <c r="D69" i="5"/>
  <c r="C69" i="5"/>
  <c r="K68" i="5"/>
  <c r="I68" i="5"/>
  <c r="H68" i="5"/>
  <c r="F68" i="5"/>
  <c r="E68" i="5"/>
  <c r="D68" i="5"/>
  <c r="C68" i="5"/>
  <c r="K67" i="5"/>
  <c r="I67" i="5"/>
  <c r="H67" i="5"/>
  <c r="F67" i="5"/>
  <c r="R67" i="5" s="1"/>
  <c r="E67" i="5"/>
  <c r="D67" i="5"/>
  <c r="C67" i="5"/>
  <c r="K64" i="5"/>
  <c r="I64" i="5"/>
  <c r="H64" i="5"/>
  <c r="F64" i="5"/>
  <c r="E64" i="5"/>
  <c r="D64" i="5"/>
  <c r="C64" i="5"/>
  <c r="K63" i="5"/>
  <c r="I63" i="5"/>
  <c r="H63" i="5"/>
  <c r="F63" i="5"/>
  <c r="E63" i="5"/>
  <c r="D63" i="5"/>
  <c r="C63" i="5"/>
  <c r="K62" i="5"/>
  <c r="I62" i="5"/>
  <c r="H62" i="5"/>
  <c r="F62" i="5"/>
  <c r="E62" i="5"/>
  <c r="D62" i="5"/>
  <c r="C62" i="5"/>
  <c r="K61" i="5"/>
  <c r="I61" i="5"/>
  <c r="H61" i="5"/>
  <c r="F61" i="5"/>
  <c r="R61" i="5" s="1"/>
  <c r="E61" i="5"/>
  <c r="D61" i="5"/>
  <c r="C61" i="5"/>
  <c r="K58" i="5"/>
  <c r="I58" i="5"/>
  <c r="H58" i="5"/>
  <c r="F58" i="5"/>
  <c r="E58" i="5"/>
  <c r="D58" i="5"/>
  <c r="C58" i="5"/>
  <c r="K57" i="5"/>
  <c r="I57" i="5"/>
  <c r="H57" i="5"/>
  <c r="F57" i="5"/>
  <c r="E57" i="5"/>
  <c r="D57" i="5"/>
  <c r="C57" i="5"/>
  <c r="K56" i="5"/>
  <c r="I56" i="5"/>
  <c r="H56" i="5"/>
  <c r="F56" i="5"/>
  <c r="E56" i="5"/>
  <c r="D56" i="5"/>
  <c r="C56" i="5"/>
  <c r="K55" i="5"/>
  <c r="I55" i="5"/>
  <c r="H55" i="5"/>
  <c r="F55" i="5"/>
  <c r="R55" i="5" s="1"/>
  <c r="E55" i="5"/>
  <c r="D55" i="5"/>
  <c r="C55" i="5"/>
  <c r="K52" i="5"/>
  <c r="I52" i="5"/>
  <c r="H52" i="5"/>
  <c r="F52" i="5"/>
  <c r="E52" i="5"/>
  <c r="D52" i="5"/>
  <c r="C52" i="5"/>
  <c r="K51" i="5"/>
  <c r="I51" i="5"/>
  <c r="H51" i="5"/>
  <c r="F51" i="5"/>
  <c r="E51" i="5"/>
  <c r="D51" i="5"/>
  <c r="C51" i="5"/>
  <c r="K50" i="5"/>
  <c r="I50" i="5"/>
  <c r="H50" i="5"/>
  <c r="F50" i="5"/>
  <c r="E50" i="5"/>
  <c r="D50" i="5"/>
  <c r="C50" i="5"/>
  <c r="K49" i="5"/>
  <c r="I49" i="5"/>
  <c r="H49" i="5"/>
  <c r="F49" i="5"/>
  <c r="R49" i="5" s="1"/>
  <c r="E49" i="5"/>
  <c r="D49" i="5"/>
  <c r="C49" i="5"/>
  <c r="K46" i="5"/>
  <c r="I46" i="5"/>
  <c r="H46" i="5"/>
  <c r="F46" i="5"/>
  <c r="E46" i="5"/>
  <c r="D46" i="5"/>
  <c r="C46" i="5"/>
  <c r="K44" i="5"/>
  <c r="I44" i="5"/>
  <c r="H44" i="5"/>
  <c r="F44" i="5"/>
  <c r="E44" i="5"/>
  <c r="D44" i="5"/>
  <c r="C44" i="5"/>
  <c r="K43" i="5"/>
  <c r="I43" i="5"/>
  <c r="H43" i="5"/>
  <c r="F43" i="5"/>
  <c r="E43" i="5"/>
  <c r="D43" i="5"/>
  <c r="C43" i="5"/>
  <c r="K42" i="5"/>
  <c r="I42" i="5"/>
  <c r="H42" i="5"/>
  <c r="F42" i="5"/>
  <c r="R42" i="5" s="1"/>
  <c r="E42" i="5"/>
  <c r="D42" i="5"/>
  <c r="C42" i="5"/>
  <c r="K39" i="5"/>
  <c r="I39" i="5"/>
  <c r="H39" i="5"/>
  <c r="F39" i="5"/>
  <c r="E39" i="5"/>
  <c r="D39" i="5"/>
  <c r="C39" i="5"/>
  <c r="K38" i="5"/>
  <c r="I38" i="5"/>
  <c r="H38" i="5"/>
  <c r="F38" i="5"/>
  <c r="E38" i="5"/>
  <c r="D38" i="5"/>
  <c r="C38" i="5"/>
  <c r="K37" i="5"/>
  <c r="I37" i="5"/>
  <c r="H37" i="5"/>
  <c r="F37" i="5"/>
  <c r="E37" i="5"/>
  <c r="D37" i="5"/>
  <c r="C37" i="5"/>
  <c r="K36" i="5"/>
  <c r="I36" i="5"/>
  <c r="H36" i="5"/>
  <c r="F36" i="5"/>
  <c r="R36" i="5" s="1"/>
  <c r="E36" i="5"/>
  <c r="D36" i="5"/>
  <c r="C36" i="5"/>
  <c r="K35" i="5"/>
  <c r="I35" i="5"/>
  <c r="H35" i="5"/>
  <c r="F35" i="5"/>
  <c r="E35" i="5"/>
  <c r="D35" i="5"/>
  <c r="C35" i="5"/>
  <c r="K34" i="5"/>
  <c r="I34" i="5"/>
  <c r="H34" i="5"/>
  <c r="F34" i="5"/>
  <c r="E34" i="5"/>
  <c r="D34" i="5"/>
  <c r="C34" i="5"/>
  <c r="K33" i="5"/>
  <c r="I33" i="5"/>
  <c r="H33" i="5"/>
  <c r="F33" i="5"/>
  <c r="E33" i="5"/>
  <c r="D33" i="5"/>
  <c r="C33" i="5"/>
  <c r="K32" i="5"/>
  <c r="I32" i="5"/>
  <c r="F32" i="5"/>
  <c r="R32" i="5" s="1"/>
  <c r="E32" i="5"/>
  <c r="D32" i="5"/>
  <c r="C32" i="5"/>
  <c r="K31" i="5"/>
  <c r="I31" i="5"/>
  <c r="H31" i="5"/>
  <c r="F31" i="5"/>
  <c r="E31" i="5"/>
  <c r="D31" i="5"/>
  <c r="C31" i="5"/>
  <c r="K30" i="5"/>
  <c r="I30" i="5"/>
  <c r="H30" i="5"/>
  <c r="F30" i="5"/>
  <c r="E30" i="5"/>
  <c r="D30" i="5"/>
  <c r="C30" i="5"/>
  <c r="K29" i="5"/>
  <c r="I29" i="5"/>
  <c r="H29" i="5"/>
  <c r="F29" i="5"/>
  <c r="E29" i="5"/>
  <c r="D29" i="5"/>
  <c r="C29" i="5"/>
  <c r="K28" i="5"/>
  <c r="I28" i="5"/>
  <c r="H28" i="5"/>
  <c r="F28" i="5"/>
  <c r="R28" i="5" s="1"/>
  <c r="E28" i="5"/>
  <c r="D28" i="5"/>
  <c r="C28" i="5"/>
  <c r="K27" i="5"/>
  <c r="I27" i="5"/>
  <c r="H27" i="5"/>
  <c r="F27" i="5"/>
  <c r="E27" i="5"/>
  <c r="D27" i="5"/>
  <c r="C27" i="5"/>
  <c r="K26" i="5"/>
  <c r="I26" i="5"/>
  <c r="H26" i="5"/>
  <c r="F26" i="5"/>
  <c r="E26" i="5"/>
  <c r="D26" i="5"/>
  <c r="C26" i="5"/>
  <c r="K25" i="5"/>
  <c r="I25" i="5"/>
  <c r="H25" i="5"/>
  <c r="F25" i="5"/>
  <c r="E25" i="5"/>
  <c r="D25" i="5"/>
  <c r="C25" i="5"/>
  <c r="K24" i="5"/>
  <c r="I24" i="5"/>
  <c r="H24" i="5"/>
  <c r="F24" i="5"/>
  <c r="R24" i="5" s="1"/>
  <c r="E24" i="5"/>
  <c r="D24" i="5"/>
  <c r="C24" i="5"/>
  <c r="K23" i="5"/>
  <c r="I23" i="5"/>
  <c r="H23" i="5"/>
  <c r="F23" i="5"/>
  <c r="E23" i="5"/>
  <c r="D23" i="5"/>
  <c r="C23" i="5"/>
  <c r="K20" i="5"/>
  <c r="I20" i="5"/>
  <c r="H20" i="5"/>
  <c r="F20" i="5"/>
  <c r="E20" i="5"/>
  <c r="D20" i="5"/>
  <c r="C20" i="5"/>
  <c r="K19" i="5"/>
  <c r="I19" i="5"/>
  <c r="H19" i="5"/>
  <c r="F19" i="5"/>
  <c r="E19" i="5"/>
  <c r="D19" i="5"/>
  <c r="C19" i="5"/>
  <c r="K18" i="5"/>
  <c r="I18" i="5"/>
  <c r="H18" i="5"/>
  <c r="F18" i="5"/>
  <c r="E18" i="5"/>
  <c r="D18" i="5"/>
  <c r="C18" i="5"/>
  <c r="K17" i="5"/>
  <c r="I17" i="5"/>
  <c r="H17" i="5"/>
  <c r="F17" i="5"/>
  <c r="E17" i="5"/>
  <c r="D17" i="5"/>
  <c r="C17" i="5"/>
  <c r="K16" i="5"/>
  <c r="I16" i="5"/>
  <c r="H16" i="5"/>
  <c r="F16" i="5"/>
  <c r="E16" i="5"/>
  <c r="D16" i="5"/>
  <c r="C16" i="5"/>
  <c r="K15" i="5"/>
  <c r="I15" i="5"/>
  <c r="H15" i="5"/>
  <c r="F15" i="5"/>
  <c r="E15" i="5"/>
  <c r="D15" i="5"/>
  <c r="C15" i="5"/>
  <c r="K12" i="5"/>
  <c r="I12" i="5"/>
  <c r="H12" i="5"/>
  <c r="F12" i="5"/>
  <c r="E12" i="5"/>
  <c r="D12" i="5"/>
  <c r="C12" i="5"/>
  <c r="K11" i="5"/>
  <c r="I11" i="5"/>
  <c r="H11" i="5"/>
  <c r="F11" i="5"/>
  <c r="E11" i="5"/>
  <c r="D11" i="5"/>
  <c r="C11" i="5"/>
  <c r="K8" i="5"/>
  <c r="I8" i="5"/>
  <c r="H8" i="5"/>
  <c r="F8" i="5"/>
  <c r="E8" i="5"/>
  <c r="D8" i="5"/>
  <c r="C8" i="5"/>
  <c r="K7" i="5"/>
  <c r="I7" i="5"/>
  <c r="H7" i="5"/>
  <c r="F7" i="5"/>
  <c r="E7" i="5"/>
  <c r="D7" i="5"/>
  <c r="C7" i="5"/>
  <c r="K6" i="5"/>
  <c r="I6" i="5"/>
  <c r="H6" i="5"/>
  <c r="F6" i="5"/>
  <c r="E6" i="5"/>
  <c r="D6" i="5"/>
  <c r="C6" i="5"/>
  <c r="D65" i="1"/>
  <c r="C65" i="1"/>
  <c r="D64" i="1"/>
  <c r="C64" i="1"/>
  <c r="D62" i="1"/>
  <c r="C62" i="1"/>
  <c r="D61" i="1"/>
  <c r="C61" i="1"/>
  <c r="D60" i="1"/>
  <c r="C60" i="1"/>
  <c r="D58" i="1"/>
  <c r="C58" i="1"/>
  <c r="D57" i="1"/>
  <c r="C57" i="1"/>
  <c r="D56" i="1"/>
  <c r="C56" i="1"/>
  <c r="D55" i="1"/>
  <c r="C55" i="1"/>
  <c r="D53" i="1"/>
  <c r="C53" i="1"/>
  <c r="D52" i="1"/>
  <c r="C52" i="1"/>
  <c r="D51" i="1"/>
  <c r="C51" i="1"/>
  <c r="D50" i="1"/>
  <c r="C50" i="1"/>
  <c r="D48" i="1"/>
  <c r="C48" i="1"/>
  <c r="D47" i="1"/>
  <c r="C47" i="1"/>
  <c r="D46" i="1"/>
  <c r="C46" i="1"/>
  <c r="D45" i="1"/>
  <c r="C45" i="1"/>
  <c r="D43" i="1"/>
  <c r="C43" i="1"/>
  <c r="D41" i="1"/>
  <c r="C41" i="1"/>
  <c r="D40" i="1"/>
  <c r="C40" i="1"/>
  <c r="D39" i="1"/>
  <c r="C39"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19" i="1"/>
  <c r="C19" i="1"/>
  <c r="D18" i="1"/>
  <c r="C18" i="1"/>
  <c r="D17" i="1"/>
  <c r="C17" i="1"/>
  <c r="D16" i="1"/>
  <c r="C16" i="1"/>
  <c r="D15" i="1"/>
  <c r="C15" i="1"/>
  <c r="D14" i="1"/>
  <c r="C14" i="1"/>
  <c r="D11" i="1"/>
  <c r="C11" i="1"/>
  <c r="D10" i="1"/>
  <c r="C10" i="1"/>
  <c r="D8" i="1"/>
  <c r="D7" i="1"/>
  <c r="D6" i="1"/>
  <c r="C8" i="1"/>
  <c r="C7" i="1"/>
  <c r="C6" i="1"/>
  <c r="R7" i="5" l="1"/>
  <c r="Q7" i="5" s="1"/>
  <c r="R12" i="5"/>
  <c r="L12" i="5" s="1"/>
  <c r="R18" i="5"/>
  <c r="L18" i="5" s="1"/>
  <c r="R8" i="5"/>
  <c r="Q8" i="5" s="1"/>
  <c r="R15" i="5"/>
  <c r="Q15" i="5" s="1"/>
  <c r="R19" i="5"/>
  <c r="Q19" i="5" s="1"/>
  <c r="R25" i="5"/>
  <c r="L25" i="5" s="1"/>
  <c r="R37" i="5"/>
  <c r="L37" i="5" s="1"/>
  <c r="R43" i="5"/>
  <c r="Q43" i="5" s="1"/>
  <c r="R50" i="5"/>
  <c r="Q50" i="5" s="1"/>
  <c r="R56" i="5"/>
  <c r="L56" i="5" s="1"/>
  <c r="Q18" i="5"/>
  <c r="Q28" i="5"/>
  <c r="L28" i="5"/>
  <c r="Q32" i="5"/>
  <c r="L32" i="5"/>
  <c r="Q42" i="5"/>
  <c r="L42" i="5"/>
  <c r="Q24" i="5"/>
  <c r="L24" i="5"/>
  <c r="Q36" i="5"/>
  <c r="L36" i="5"/>
  <c r="Q49" i="5"/>
  <c r="L49" i="5"/>
  <c r="Q55" i="5"/>
  <c r="L55" i="5"/>
  <c r="Q61" i="5"/>
  <c r="L61" i="5"/>
  <c r="Q67" i="5"/>
  <c r="L67" i="5"/>
  <c r="Q73" i="5"/>
  <c r="L73" i="5"/>
  <c r="R11" i="5"/>
  <c r="R27" i="5"/>
  <c r="R31" i="5"/>
  <c r="R46" i="5"/>
  <c r="L46" i="5" s="1"/>
  <c r="R52" i="5"/>
  <c r="R72" i="5"/>
  <c r="R16" i="5"/>
  <c r="R20" i="5"/>
  <c r="R26" i="5"/>
  <c r="R30" i="5"/>
  <c r="R34" i="5"/>
  <c r="R38" i="5"/>
  <c r="R44" i="5"/>
  <c r="R51" i="5"/>
  <c r="R57" i="5"/>
  <c r="R63" i="5"/>
  <c r="R69" i="5"/>
  <c r="R6" i="5"/>
  <c r="R17" i="5"/>
  <c r="R23" i="5"/>
  <c r="R35" i="5"/>
  <c r="R39" i="5"/>
  <c r="R58" i="5"/>
  <c r="R64" i="5"/>
  <c r="R29" i="5"/>
  <c r="R33" i="5"/>
  <c r="R62" i="5"/>
  <c r="R68" i="5"/>
  <c r="G71" i="4"/>
  <c r="G66" i="4"/>
  <c r="G60" i="4"/>
  <c r="G54" i="4"/>
  <c r="G48" i="4"/>
  <c r="G41" i="4"/>
  <c r="G22" i="4"/>
  <c r="G14" i="4"/>
  <c r="Q12" i="5" l="1"/>
  <c r="L7" i="5"/>
  <c r="L15" i="5"/>
  <c r="L43" i="5"/>
  <c r="L50" i="5"/>
  <c r="L19" i="5"/>
  <c r="Q56" i="5"/>
  <c r="Q25" i="5"/>
  <c r="L8" i="5"/>
  <c r="Q37" i="5"/>
  <c r="Q33" i="5"/>
  <c r="L33" i="5"/>
  <c r="Q29" i="5"/>
  <c r="L29" i="5"/>
  <c r="Q44" i="5"/>
  <c r="L44" i="5"/>
  <c r="Q72" i="5"/>
  <c r="L72" i="5"/>
  <c r="Q64" i="5"/>
  <c r="L64" i="5"/>
  <c r="Q63" i="5"/>
  <c r="L63" i="5"/>
  <c r="Q38" i="5"/>
  <c r="L38" i="5"/>
  <c r="Q20" i="5"/>
  <c r="L20" i="5"/>
  <c r="Q52" i="5"/>
  <c r="L52" i="5"/>
  <c r="Q11" i="5"/>
  <c r="L11" i="5"/>
  <c r="Q39" i="5"/>
  <c r="L39" i="5"/>
  <c r="Q35" i="5"/>
  <c r="L35" i="5"/>
  <c r="Q69" i="5"/>
  <c r="L69" i="5"/>
  <c r="Q26" i="5"/>
  <c r="L26" i="5"/>
  <c r="Q27" i="5"/>
  <c r="L27" i="5"/>
  <c r="Q68" i="5"/>
  <c r="L68" i="5"/>
  <c r="Q23" i="5"/>
  <c r="L23" i="5"/>
  <c r="Q62" i="5"/>
  <c r="L62" i="5"/>
  <c r="Q58" i="5"/>
  <c r="L58" i="5"/>
  <c r="Q17" i="5"/>
  <c r="L17" i="5"/>
  <c r="Q57" i="5"/>
  <c r="L57" i="5"/>
  <c r="Q34" i="5"/>
  <c r="L34" i="5"/>
  <c r="Q16" i="5"/>
  <c r="L16" i="5"/>
  <c r="Q46" i="5"/>
  <c r="L6" i="5"/>
  <c r="Q51" i="5"/>
  <c r="L51" i="5"/>
  <c r="Q30" i="5"/>
  <c r="L30" i="5"/>
  <c r="Q31" i="5"/>
  <c r="L31" i="5"/>
</calcChain>
</file>

<file path=xl/sharedStrings.xml><?xml version="1.0" encoding="utf-8"?>
<sst xmlns="http://schemas.openxmlformats.org/spreadsheetml/2006/main" count="1419" uniqueCount="763">
  <si>
    <t>Coordinación General de Autoevaluación y Acreditación</t>
  </si>
  <si>
    <t>FACTOR</t>
  </si>
  <si>
    <t>META</t>
  </si>
  <si>
    <t>FECHA DE INICIO (dd/mm/aa)</t>
  </si>
  <si>
    <t>FECHA DE FINALIZACIÓN
(dd/mm/aa)</t>
  </si>
  <si>
    <t>INDICADOR DE CUMPLIMIENTO</t>
  </si>
  <si>
    <t>RESPONSABLE</t>
  </si>
  <si>
    <t>CARGO</t>
  </si>
  <si>
    <t>DESCRIPCIÓN DE LAS ACTIVIDADES REALIZADAS</t>
  </si>
  <si>
    <t>RECURSOS NECESARIOS</t>
  </si>
  <si>
    <t>FACTOR 1. MISION, PROYECTO INSTITUCIONAL Y DE PROGRAMA</t>
  </si>
  <si>
    <t>FACTOR 2. ESTUDIANTES</t>
  </si>
  <si>
    <t>FACTOR 3. PROFESORES</t>
  </si>
  <si>
    <t>FACTOR 4. PROCESOS ACADÉMICOS</t>
  </si>
  <si>
    <t>FACTOR 5. VISIBILIDAD NACIONAL E INTERNACIONAL</t>
  </si>
  <si>
    <t>FACTOR 6. INVESTIGACIÓN Y CREACIÓN ARTÍSTICA Y CULTURAL</t>
  </si>
  <si>
    <t>FACTOR 7. BIENESTAR INSTITUCIONAL</t>
  </si>
  <si>
    <t>FACTOR 8. ORGANIZACIÓN ADMINISTRACIÓN Y GESTIÓN</t>
  </si>
  <si>
    <t>FACTOR 9. IMPACTO DE LOS EGRESADOS EN EL MEDIO</t>
  </si>
  <si>
    <t>FACTOR 10. RECURSOS FÍSICOS Y FINANCIEROS</t>
  </si>
  <si>
    <t>Actualización y Divulgación del PEP a la Comunidad Académica</t>
  </si>
  <si>
    <t>Socialización de la Proyección Estratégica del programa</t>
  </si>
  <si>
    <t>CARACTERÍSTICA 1. Misión y Proyecto Institucional</t>
  </si>
  <si>
    <t>CARACTERÍSTICA Nº 2. Proyecto Educativo del Proyecto curricular</t>
  </si>
  <si>
    <t>CARACTERÍSTICA Nº 3. Relevancia académica y pertinencia social del proyecto curricular</t>
  </si>
  <si>
    <t>Divulgar derechos y deberes del reglamento estudiantil en la comunidad académica</t>
  </si>
  <si>
    <t>Característica N° 6: Participación de los estudiantes en actividades de formación integral</t>
  </si>
  <si>
    <t>Característica N° 7: Reglamentos estudiantil y académico</t>
  </si>
  <si>
    <t>Divulgar derechos y deberes del Estatuto Profesoral en la comunidad académica</t>
  </si>
  <si>
    <t xml:space="preserve">Característica Nº 13: Producción, pertinencia, utilización e impacto de material docente. </t>
  </si>
  <si>
    <t>Característica Nº 14: Remunerar por méritos</t>
  </si>
  <si>
    <t xml:space="preserve">Característica N° 12: Estímulos a la docencia, investigación, creación artística y cultural, extensión o proyección social y a la cooperación internacional. </t>
  </si>
  <si>
    <t>Estimular el cambio de categoría en el escalafón docente</t>
  </si>
  <si>
    <t>Característica N° 9: Estatuto Profesoral</t>
  </si>
  <si>
    <t>Característica N° 11: Desarrollo profesoral</t>
  </si>
  <si>
    <t>CARACTERÍSTICA Nº 10. Número, dedicación, nivel de formación y experiencia de los profesores.</t>
  </si>
  <si>
    <t>Sensibilizar a los estudiantes con respecto a la flexibilidad del currículo</t>
  </si>
  <si>
    <t>Implementar nuevas estrategias de aprendizaje en el Proyecto Curricular</t>
  </si>
  <si>
    <t>Implementar exitosamente el plan de mejoramiento 2016-2019</t>
  </si>
  <si>
    <t>Actualizar el plan de estudios buscando su integralidad y en coherencia con la misión institucional y los objetivos del programa</t>
  </si>
  <si>
    <t>CARACTERÍSTICA Nº 16. Integralidad del currículo</t>
  </si>
  <si>
    <t>CARACTERÍSTICA Nº 17. Flexibilidad del currículo</t>
  </si>
  <si>
    <t>CARACTERÍSTICA Nº 18. Interdisciplinariedad</t>
  </si>
  <si>
    <t>CARACTERÍSTICA Nº 19. Estrategias de enseñanza y aprendizaje</t>
  </si>
  <si>
    <t>CARACTERÍSTICA Nº 20. Sistema de evaluación de estudiantes</t>
  </si>
  <si>
    <t>CARACTERÍSTICA Nº 21. Trabajos de los estudiantes</t>
  </si>
  <si>
    <t>CARACTERÍSTICA Nº 22. Evaluación y autorregulación del proyecto curricular</t>
  </si>
  <si>
    <t>CARACTERÍSTICA Nº 23. Extensión o proyección social</t>
  </si>
  <si>
    <t>CARACTERÍSTICA Nº 24. Recursos bibliográficos</t>
  </si>
  <si>
    <t>CARACTERÍSTICA Nº 25. Recursos informáticos y de comunicación</t>
  </si>
  <si>
    <t xml:space="preserve">Encuesta para medir  apreciaciones de empresarios, funcionarios públicos, líderes comunitarios sobre el impacto social de los proyectos de extensión </t>
  </si>
  <si>
    <t xml:space="preserve">Análisis estadístico que precise el rendimiento de los estudiantes desde el primero hasta el último semestre. </t>
  </si>
  <si>
    <t>Seguimiento a la interdisciplinariedad con distintos programas y áreas del conocimiento</t>
  </si>
  <si>
    <t>Estimular el contacto con miembros de comunidades academicas</t>
  </si>
  <si>
    <t>CARACTERÍSTICA Nº 27. Inserción del proyecto curricular en contextos académicos nacionales e internacionales</t>
  </si>
  <si>
    <t>Fortalecimiento de grupos y semilleros de investigación.</t>
  </si>
  <si>
    <t>Incrementar la productividad académica y la publicación del material docente.</t>
  </si>
  <si>
    <t>Mayor participación de los docentes en eventos académicos.</t>
  </si>
  <si>
    <t>CARACTERÍSTICA Nº 30. Compromiso con la investigación y la creación artística y cultural</t>
  </si>
  <si>
    <t>CARACTERÍSTICA Nº 29. Formación para la investigación, la innovación y la creación artística y cultural</t>
  </si>
  <si>
    <t>CARACTERÍSTICA Nº 32.  PERMANENCIA Y RETENCIÓN ESTUDIANTIL</t>
  </si>
  <si>
    <t>Seguimiento de los espacios académicos de alta repitencia.</t>
  </si>
  <si>
    <t>CARACTERÍSTICA Nº 31. Políticas, programas y servicios de bienestar universitario</t>
  </si>
  <si>
    <t>Divulgación de los servicios prestados por Bienestar Institucional.</t>
  </si>
  <si>
    <t>CARACTERÍSTICA Nº 33 ORGANIZACIÓN, ADMINISTRACIÓN Y GESTIÓN DEL PROGRAMA</t>
  </si>
  <si>
    <t>CARACTERÍSTICA Nº 34 SISTEMAS DE COMUNICACIÓN E INFORMACIÓN</t>
  </si>
  <si>
    <t>CARACTERÍSTICA Nº 36. Seguimiento de los egresados</t>
  </si>
  <si>
    <t>Prof. Alfonso Pazos</t>
  </si>
  <si>
    <t>Coordinador Proyecto Curricular</t>
  </si>
  <si>
    <t>Cartelera, página web, Salones de audiovisuales</t>
  </si>
  <si>
    <t xml:space="preserve">Se busca socializar en la comunidad académica la proyección estratégica del programa y su alineación con la visión y misión de la Facultad y de la Universidad. </t>
  </si>
  <si>
    <t>Socializaciones, espacio académico, bases disciplinares de la administración ambiental, cartilla, página web.</t>
  </si>
  <si>
    <t>Miembro Subcomité de Acreditación</t>
  </si>
  <si>
    <t>Cronograma de reuniones de socialización, presentación del PEP a los estamentos, retroalimentación</t>
  </si>
  <si>
    <t>Número de estudiantes, docentes y administrativos que conocen el PEP del Programa.</t>
  </si>
  <si>
    <t>Edgar Emilio Sánchez</t>
  </si>
  <si>
    <t>Identificación de los objetivos del programa, Relación de objetivos con ejecuciones, determinación del nivel de cimplimiento</t>
  </si>
  <si>
    <t>Listas de chequeo, entrevistas, cuestionarios, información secundaria.</t>
  </si>
  <si>
    <t>Número de estudiantes sensibilizados</t>
  </si>
  <si>
    <t>Espacios de socialización, página web, correo electrónico.</t>
  </si>
  <si>
    <t>Diseño de presentación, Programación de reuniones periódicas, Sensibilizaciones por diversos medios, evaluación de resultados</t>
  </si>
  <si>
    <t>Diseño de presentación, Programación de reuniones periódicas, acompañamiento del personal docente en las sensibilizaciones por diversos medios, evaluación de resultados</t>
  </si>
  <si>
    <t>Número de profesores sensibilizados</t>
  </si>
  <si>
    <t>Prof. Carlos Rozo</t>
  </si>
  <si>
    <t>Prof Tito Gutiérrez</t>
  </si>
  <si>
    <t>Documento plan de incorporación docente</t>
  </si>
  <si>
    <t>Documento socializado y aprobado en el Consejo de Carrera</t>
  </si>
  <si>
    <t>Identificación de necesidades según propósitos del programa, determinación de áreas críticas, relación de áreas con el plan de estudios, cálculo de indicador profesores por número de estudiantes, cronograma de incorporaciones, justificación de plazas, perfiles de ingreso</t>
  </si>
  <si>
    <t>Sala de Juntas de Decanatura, Documentos de Acreditación, Plan de incorporación de la Universidad</t>
  </si>
  <si>
    <t>Documento plan de capacitación docente</t>
  </si>
  <si>
    <t>Prof. Carlos Díaz R.</t>
  </si>
  <si>
    <t>Coordinador Subcomité de Acreditación</t>
  </si>
  <si>
    <t xml:space="preserve">Identificación de necesidades de formación según propósitos del programa, Identificación de sitios de capacitación potencial, cronograma de capacitaciones, necesidades presupuestales, articulación con Decanatura. </t>
  </si>
  <si>
    <t>Sala de Juntas de Decanatura, Documentos de Acreditación, entrevistas Consejo de Carrera, Plan de capacitación Facultad y Universidad</t>
  </si>
  <si>
    <t>Aumento en el número de docentes que conocen los estímulos.</t>
  </si>
  <si>
    <t>Nuevos profesores que conocen los estímulos</t>
  </si>
  <si>
    <t>Número de materiales de apoyo docente</t>
  </si>
  <si>
    <t>Identificación de objetivos, justificación, resultados</t>
  </si>
  <si>
    <t>Metodologías para elaborar materiales, sala de juntas para socializar</t>
  </si>
  <si>
    <t>Profesora Maribel Pinilla</t>
  </si>
  <si>
    <t>Coordinadora Subcomité de investigaciones</t>
  </si>
  <si>
    <t>Formulación de un programa de capacitación para la cualificación pedagógica del personal docente</t>
  </si>
  <si>
    <t>Socialización y aprovechamiento de las políticas de estímulo y reconocimiento a la labor docente</t>
  </si>
  <si>
    <t>Estímulos a la producción de materiales de apoyo docente</t>
  </si>
  <si>
    <t>Número de profesores que han cambiado de categoría</t>
  </si>
  <si>
    <t>Reunión con profesores de planta y vinculación especial, reporte semestral de novedades de cambio de categoría.</t>
  </si>
  <si>
    <t xml:space="preserve">Sala de juntas, Listas de chequeo. </t>
  </si>
  <si>
    <t>Renovación del Registro Calificado</t>
  </si>
  <si>
    <t>Documento actualización plan de estudios</t>
  </si>
  <si>
    <t>Identificar nuevos espacios académicos, Introducir nuevos cambios, medición de indicadores de integralidad, flexibilidad e interdisciplinariedad</t>
  </si>
  <si>
    <t>Documento plan de estudios vigente, normas del MEN, Normas de la Universidad, Acuerdos sobre trabajos de grado</t>
  </si>
  <si>
    <t>Dedicación de trabajo no lectivo.</t>
  </si>
  <si>
    <t>Elaboración de Manual de homologación con otros programas de la Universidad y del orden nacional e internacional</t>
  </si>
  <si>
    <t xml:space="preserve">Número de estudiantes sensibilizados en flexibilidad </t>
  </si>
  <si>
    <t>Definición de contenidos a sensibilizar, Diseño de presentación, cronograma de sensibilizaciones, ejecutar sensibilizaciones</t>
  </si>
  <si>
    <t>Documento de homologaciones</t>
  </si>
  <si>
    <t>Recolección de información de homologaciones, experiencias con otros programas de la Universidad y del contexto nacional e internacional, procedimientos de la homologación</t>
  </si>
  <si>
    <t>Prof. Martin Gil</t>
  </si>
  <si>
    <t>Descripción de la propuesta de interdisciplinariedad, criterios de medición, Actualización de la medición de los criterios, acciones de mejoramiento</t>
  </si>
  <si>
    <t>Documento análisis estadístico del rendimiento de los estudiantes</t>
  </si>
  <si>
    <t>Medición del rendimiento de los estudiantes de primero a último semestre</t>
  </si>
  <si>
    <t>Recolección de la información del sistema CONDOR, preparación de la información, aplicación de estadística descriptiva, análisis de resultados, medidas de mejoramiento</t>
  </si>
  <si>
    <t>Plataforma de aulas virtuales y capacitación para docentes</t>
  </si>
  <si>
    <t>Aumento en el número de espacios académicos que utilizan las aulas virtuales.</t>
  </si>
  <si>
    <t>Curso de manejo de la plataforma, Incorporación de los temas de las asignaturas, asignación de trabajos y realización de evaluaciones</t>
  </si>
  <si>
    <t>Grado de coherencia entre las evaluaciones y el plan de estudios</t>
  </si>
  <si>
    <t>Profesora Beatriz Guzmán</t>
  </si>
  <si>
    <t>Estimar grado de coherencia entre las evaluaciones y el plan de estudios</t>
  </si>
  <si>
    <t>Recolección de syllabus, Descripción de las formas de evaluación, cruce entre las evaluaciones y el plan de estudios.</t>
  </si>
  <si>
    <t>Evidencias de acreditación, entrevistas a profesores y estudiantes, criterios de evaluación, determinación de grado de coherencia</t>
  </si>
  <si>
    <t>Documento Registro calificado</t>
  </si>
  <si>
    <t>índice de ejecución del plan de mejoramiento</t>
  </si>
  <si>
    <t>Resolución MEN de renovación del Registro calificado</t>
  </si>
  <si>
    <t>Seguimiento semestral al avance de las actividades, determinación de índice de ejecución</t>
  </si>
  <si>
    <t>Aplicación metodología MEN, recolección de evidencias, cumplimiento de requisitos de metodología MEN, Colocación de resultados en el SACES, Resolución del registro calificado</t>
  </si>
  <si>
    <t>Formatos de seguimiento, Sala de Juntas, asignación de horas no lectivas</t>
  </si>
  <si>
    <t>Encuesta de percepción de empresarios, funcionarios públicos, líderes comunitarios sobre el impacto social de los proyectos de extensión</t>
  </si>
  <si>
    <t>Determinación del nivel de apreciación de grupos de interés sobre el impactos social de los proyectos de extensión</t>
  </si>
  <si>
    <t>Recolección de información de grupos de interés, tamaño de la muestra, diseño del cuestionario, aplicación de encuestas, procesamiento y análisis de datos, estimación del nivel de apreciación</t>
  </si>
  <si>
    <t>Base de datos de empresarios, funcionarios públicos, líderes comunitarios, correo electrónico, comunicaciones telefónicas, entrevistas personales</t>
  </si>
  <si>
    <t>Mayor participación de docentes y estudiantes en proyectos de extensión o proyección social.</t>
  </si>
  <si>
    <t>Número de participantes del proyecto curricular en proyección social</t>
  </si>
  <si>
    <t>Dedicación docente y estudiantil.</t>
  </si>
  <si>
    <t>Estimación de Número de participantes del proyecto curricular en proyección social</t>
  </si>
  <si>
    <t>Estadísticas y descripción de proyectos, pasantías, prácticas empresariales y SAR</t>
  </si>
  <si>
    <t>Actualización de página web del Proyecto Curricular</t>
  </si>
  <si>
    <t>Actualización de página web según necesidades de acreditación</t>
  </si>
  <si>
    <t>Diseño conceptual, modificaciones a la página web, pruebas y puesta en marcha</t>
  </si>
  <si>
    <t>Disponibilidad presupuestal y contratación del programador de la página</t>
  </si>
  <si>
    <t>Prof. Rodrigo Rey</t>
  </si>
  <si>
    <t>Número de consultas en la página web del programa y uso del correo institucional.</t>
  </si>
  <si>
    <t>Registros de Número de consultas en la página web del programa y número de profesores y estudiantes que usan el correo institucional.</t>
  </si>
  <si>
    <t>Registro y análisis de los recursos solicitados</t>
  </si>
  <si>
    <t>Incentivo al uso de los recursos bibliográficos</t>
  </si>
  <si>
    <t>Número de recursos bibliográficos solicitados</t>
  </si>
  <si>
    <t>Solicitud de información al servicio de bibliotecas, difusión del servicio de bibliotecas, verificar recursos bibliográficos con syllabus</t>
  </si>
  <si>
    <t>Registros de número de consultas y comunicaciones de la coordinación a los correos institucionales</t>
  </si>
  <si>
    <t>Número de profesores y estudiantes  en doble vía</t>
  </si>
  <si>
    <t>Registros de Número de profesores y estudiantes  en doble vía</t>
  </si>
  <si>
    <t>Articulación con otros programas similares de orden nacional e internacional, impulsar la participación de diversas redes académicas</t>
  </si>
  <si>
    <t>Disponibilidad presupuestal y políticas de movilidad del CERI y la Facultad</t>
  </si>
  <si>
    <t>Profesora Luisa Fernanda Gonzalez</t>
  </si>
  <si>
    <t>Construcción documento, articulación con el CERI, tramitar proceso con instancias de la Universidad</t>
  </si>
  <si>
    <t>Dedicación docente y aprobación por organismos competentes de la Universidad</t>
  </si>
  <si>
    <t>Porcentaje de los Docentes, administrativos y estudiantes nuevos que conocen la proyección estratégica del programa</t>
  </si>
  <si>
    <t>Promoción de la movilidad de profesores y estudiantes en doble vía con propósitos académicos</t>
  </si>
  <si>
    <t>Actualización de la página web del Proyecto Curricular conforme a las necesidades de la Acreditación de Alta Calidad</t>
  </si>
  <si>
    <t>Dedicación docente</t>
  </si>
  <si>
    <t>Profesora Nadenka Melo</t>
  </si>
  <si>
    <t>Profesora Ileana Romea</t>
  </si>
  <si>
    <t>Estudio de viabilidad financiera que incluya un plan básico de inversiones orientado a la consolidación del Proyecto Educativo</t>
  </si>
  <si>
    <t xml:space="preserve">Fortalecer los procesos asociados con la aplicación de los controles legales y administrativos para el manejo transparente de los recursos. </t>
  </si>
  <si>
    <t>Profesora Yolanda Díaz</t>
  </si>
  <si>
    <t>Jefe Unidad de Extensión FAMARENA</t>
  </si>
  <si>
    <t>Prof. Tito Gutiérrez</t>
  </si>
  <si>
    <t>Registro estadístico de relaciones establecidas</t>
  </si>
  <si>
    <t xml:space="preserve"> Identificar comunidades académicas potenciales, iniciar contactos, apoyarse en el CERI, establecer metas de enriquecimiento para el Proyecto Curricular.</t>
  </si>
  <si>
    <t>Dedicación docente y Apoyo Institucional</t>
  </si>
  <si>
    <t>Entrega puntual de Documento de homologaciones aprobado por el Consejo de Carrera</t>
  </si>
  <si>
    <t>Profesores directores y lideres de grupos y semilleros de investigación</t>
  </si>
  <si>
    <t>Miembros Subcomité de investigaciones</t>
  </si>
  <si>
    <t>Base de datos de producción de semilleros, Procesamiento de información y análisis de resultados</t>
  </si>
  <si>
    <t>Horas no lectivas en investigación, Dedicación estudiantil</t>
  </si>
  <si>
    <t>Número de participaciones en encuentros de semilleros u otros eventos</t>
  </si>
  <si>
    <t>Número de trabajos de grado en la modalidad de investigación</t>
  </si>
  <si>
    <t>Registro de la evolución de las participaciones en encuentros de semilleros u otros eventos</t>
  </si>
  <si>
    <t>Registro de número de trabajos de grado en la modalidad de investigación</t>
  </si>
  <si>
    <t>Base de datos de trabajos de grado, Procesamiento de información y análisis de resultados</t>
  </si>
  <si>
    <t>Número de publicaciones de docentes y estudiantes</t>
  </si>
  <si>
    <t>Registro de número de publicaciones de docentes y estudiantes</t>
  </si>
  <si>
    <t>Base de datos de publicaciones, Procesamiento de información y análisis de resultados</t>
  </si>
  <si>
    <t>Número de participaciones de los docentes en eventos académicos</t>
  </si>
  <si>
    <t>Registro de número de participaciones de los docentes en eventos académicos</t>
  </si>
  <si>
    <t>Base de datos de número de participaciones en eventos académicos de los docentes, procesamiento de información y análisis de resultados</t>
  </si>
  <si>
    <t>Horas no lectivas en investigación, Dedicación docente</t>
  </si>
  <si>
    <t>Se busca socializar a los estudiantes los servicios de bienestar universitario.</t>
  </si>
  <si>
    <t>Documento de causas de aplazamientos, retiros definitivos y deserción académica</t>
  </si>
  <si>
    <t>Entrega de documento en la fecha programada</t>
  </si>
  <si>
    <t>Identificación de estudiantes incursos en aplazamiento, retiros definitivos y deserción, Detección de las causas de la anormalidad, tabulación de la información, análisis de resultados</t>
  </si>
  <si>
    <t>Informe descripción de espacios académicos de alta repitencia</t>
  </si>
  <si>
    <t>Conocimiento certero de las causas y soluciones a la alta repitencia</t>
  </si>
  <si>
    <t>Identificación de espacios académicos de alta repitencia, Detección de causas de la alta repitencia, Alternativas de solución, modificación de estrategias de enseñanza-aprendizaje y modificación de syllabus.</t>
  </si>
  <si>
    <t>Entrevistas a estudiantes y profesores, Dedicación docente, estadísticas de desempeño en espacios académicos críticos</t>
  </si>
  <si>
    <t>Aplicación de encuesta en línea, procesamiento de los datos, análisis y síntesis de resultados</t>
  </si>
  <si>
    <t>Nivel de los indicadores de apreciación de la autoevaluación</t>
  </si>
  <si>
    <t>Prof. Edgar Sánchez</t>
  </si>
  <si>
    <t>Documento de análisis de resultados de encuesta en línea</t>
  </si>
  <si>
    <t>Asignación de claves, Aplicación de encuestas, procesamiento de datos, análisis de resultados</t>
  </si>
  <si>
    <t>Estado actual de la conectividad, estrategias institucionales de conectividad, formulación de estrategias propias, implementación, grado de éxito.</t>
  </si>
  <si>
    <t>Dedicación estudiantil</t>
  </si>
  <si>
    <t>Grado de implementación de estrategias</t>
  </si>
  <si>
    <t>Número de egresados con datos actualizados</t>
  </si>
  <si>
    <t>Dedicación docente y estudiantil, correo electrónico y acceso telefónico</t>
  </si>
  <si>
    <t>Formulación de estrategias que faciliten el paso del futuro egresado al mundo laboral</t>
  </si>
  <si>
    <t>Consulta de propuestas del observatorio laboral del Ministerio de Educación y experiencias exitosas de otros centros educativos, selección de estrategias más viables, experiencias de egresados, formulación de estrategias.</t>
  </si>
  <si>
    <t>Identificación de comunidades académicas, asociaciones científicas, profesionales, sector productivo relaciondas con la Administración Ambiental, difusión a los egresados, registro de participación de los egresados.</t>
  </si>
  <si>
    <t>Número de comunidades académicas y asociaciones a los que están vinculados los egresados</t>
  </si>
  <si>
    <t>Diseño de estrategias para promover e incentivar a los egresados para que formen parte de comunidades académicas en el contexto nacional e internacional</t>
  </si>
  <si>
    <t>Registro completo de egresados y su vinculación con comunidades académicas y asociaciones</t>
  </si>
  <si>
    <t>Número de controles de transparencia</t>
  </si>
  <si>
    <t>Cumplimiento efectivo de los controles de transparencia</t>
  </si>
  <si>
    <t>Identificación de procedimientos críticos relacionados con la transparencia, formulación de criterios, determinación de controles de transparencia</t>
  </si>
  <si>
    <t>Dedicación docente y estudiantil</t>
  </si>
  <si>
    <t>Documento de viabilidad financiera</t>
  </si>
  <si>
    <t>Entrega de documento de viabilidad financiera en las fechas estipuladas</t>
  </si>
  <si>
    <t>Recolección de información presupuestal, niveles de ejecución, análisis de eficiencia y eficacia de los recursos presupuestales, concepto de viabilidad.</t>
  </si>
  <si>
    <t>CARACTERÍSTICA Nº 28. Relaciones externas de profesores y estudiantes.</t>
  </si>
  <si>
    <t>CARACTERÍSTICA Nº 37. Impacto de los egresados en el medio social y académico</t>
  </si>
  <si>
    <t xml:space="preserve">CARACTERÍSTICA Nº 39. Presupuesto del programa </t>
  </si>
  <si>
    <t>CARACTERÍSTICA Nº 40. Administración de recursos</t>
  </si>
  <si>
    <t>Elaboración del plan de incorporación docente</t>
  </si>
  <si>
    <t>Profesora Luisa Fernanda Gonzalez y Profesora Nadenka Melo</t>
  </si>
  <si>
    <t>Miembros Subcomité de Acreditación</t>
  </si>
  <si>
    <t>Tres (3) notas de clase evidenciadas en documentos</t>
  </si>
  <si>
    <t>Profesores: Tito Gutiérrrez, Carlos Díaz Rodríguez y Maribel Pinilla</t>
  </si>
  <si>
    <t>Profesores de Planta</t>
  </si>
  <si>
    <t>Profesor Martin Gil</t>
  </si>
  <si>
    <t>Base de datos de trabajos de grado, información de impactos de trabajos de grado según modalidad, medición de grado de coherencia</t>
  </si>
  <si>
    <t>Evidencias de acreditación, entrevistas a profesores y estudiantes, criterios de evaluación, determinación de grado de coherencia, Apoyo de estudiantes</t>
  </si>
  <si>
    <t>Profesores de Planta del Proyecto Curricular</t>
  </si>
  <si>
    <t>Mejoramiento de la apreciación de la comunidad académica sobre el acceso con calidad a los sistemas de comunicación e información</t>
  </si>
  <si>
    <t>Porcentaje de apreciación de la comunidad académica sobre el acceso con calidad a los sistemas de comunicación e información</t>
  </si>
  <si>
    <t>Porcentaje de apreciación superior al 60% de la comunidad académica sobre el acceso con calidad a los sistemas de comunicación e información</t>
  </si>
  <si>
    <t>Divulgación de los sistemas de información y comunicación sobre el acceso con calidad, aplicación encuesta en línea</t>
  </si>
  <si>
    <t>Actualización de la base de datos y seguimiento de los egresados del programa de Administración Ambiental</t>
  </si>
  <si>
    <t>Contacto telefónico y electrónico de egresados, actualización de datos, tabulación de datos, estrategias de seguimiento, conclusiones</t>
  </si>
  <si>
    <t>Formulación de estrategias que faciliten el paso del futuro egresado al mundo laboral.</t>
  </si>
  <si>
    <t>Fortalecimiento de las estrategias de conectividad y comunicación de los miembros de la comunidad académica</t>
  </si>
  <si>
    <t>Número de estrategias de conectividad y comunicaciones</t>
  </si>
  <si>
    <t>Estrategias de permanencia y retención acordes con las metodologías de enseñanza período 2010-2016</t>
  </si>
  <si>
    <t>Documento estrategias de permanencia y retención</t>
  </si>
  <si>
    <t>Documento estrategias de permanencia y retención en la fechas estipuladas</t>
  </si>
  <si>
    <t>Identificación de estrategias instucionales, Situación del Proyecto Curricular, Determinación de estrategias factibles.</t>
  </si>
  <si>
    <t>Mejorar los resultados en las pruebas SABER PRO</t>
  </si>
  <si>
    <t>Relación de las pruebas SABER PRO con respecto al promedio nacional</t>
  </si>
  <si>
    <t>Superar el promedio nacional en el porcentaje histórico obtenido por los estudiantes del programa</t>
  </si>
  <si>
    <t>Identificar la estructura de la prueba, realizar sensiblizaciones según estructura de la prueba y espacio académico, realizar pruebas piloto, evaluar resultados.</t>
  </si>
  <si>
    <t>Prof. Carlos Díaz Rodríguez</t>
  </si>
  <si>
    <t>Rodrigo Rey</t>
  </si>
  <si>
    <t xml:space="preserve">Planeación del sistema de gestión de Calidad bajo la norma ISO 9001: 2015 </t>
  </si>
  <si>
    <t>Representantes Estudiantiles</t>
  </si>
  <si>
    <t>Prof. Alfonso Pazos y Representantes Estudiantiles</t>
  </si>
  <si>
    <t>Documentación completa de los procesos críticos del Proyecto Curricular</t>
  </si>
  <si>
    <t>Diseño de sensibilización, cronogramas de reuniones, implementación de sensibilización, evaluación del grado de apropiación del personal administrativo</t>
  </si>
  <si>
    <t>Grado de apreciación de los estudiantes en relación a los procesos administrativos en el programa</t>
  </si>
  <si>
    <t>Número de relaciones con comunidades académicas</t>
  </si>
  <si>
    <t>¿Qué se ha hecho?</t>
  </si>
  <si>
    <t>¿Qué falta por hacer?</t>
  </si>
  <si>
    <t>¿Qué dificultades ha tenido? ¿Por qué?</t>
  </si>
  <si>
    <t>¿Qué se sugiere para poder desarrollar la actividad con éxito?</t>
  </si>
  <si>
    <t>Otras observaciones</t>
  </si>
  <si>
    <t>Estímulo al uso de las plataformas informáticas, computacionales y de telecomunicaciones en la comunidad académica</t>
  </si>
  <si>
    <t>Prioridad</t>
  </si>
  <si>
    <t>Evidencias-Archivos Soporte</t>
  </si>
  <si>
    <t>C.P.</t>
  </si>
  <si>
    <t>Seguimiento a las razones de aplazamientos, retiros definitivos y deserción académica.</t>
  </si>
  <si>
    <t>M.P.</t>
  </si>
  <si>
    <t>L.P.</t>
  </si>
  <si>
    <t>Profesora Ileana Romea Cárdenas</t>
  </si>
  <si>
    <t>Prof. Alfonso Pazos y Prof. Tito Gutiérrez</t>
  </si>
  <si>
    <t>Evento de Acreditación Hotel Tocarema, Octubre 25 de 2016</t>
  </si>
  <si>
    <t>Se cuenta con base de datos de rendimiento académico por semestre período 2012-2015. Se han calculado algunas variables de estadística descriptiva</t>
  </si>
  <si>
    <t>Elaborar análisis estadístico formal del desempeño académico, formular estrategias y procedimientos que incentiven la culminación de los estudios en el tiempo previsto</t>
  </si>
  <si>
    <t>Se requiere claridad sobre las variables críticas que se quieren medir que expliquen el rendimiento académico por semestre. No se observa claridad conceptual en el tratamiento de los datos. Actualizar base de datos a 2016</t>
  </si>
  <si>
    <t>Diseño de presentaciones, programación de fechas de socialización por semestre y medición de número de sensibilizados y apropiación de la comunidad del proceso</t>
  </si>
  <si>
    <t>Organizar socializaciones y asignar docentes por semestre. Se requieren evidencias del evento de Girardot, Diapositivas y registro fotográfico de socialización por semestre</t>
  </si>
  <si>
    <t>Identificación de los objetivos estratégicos del programa, Relación de objetivos con ejecuciones, determinación del nivel de cimplimiento</t>
  </si>
  <si>
    <t>Elaborar un estudio con el apoyo de los estudiantes</t>
  </si>
  <si>
    <t>Organizar socializaciones con Bienestar, Diapositivas y registro fotográfico de socialización por semestre</t>
  </si>
  <si>
    <t>Diseño de presentaciones con Bienestar, programación de fechas de socialización y medición de número de sensibilizados y apropiación de la comunidad del proceso</t>
  </si>
  <si>
    <t>Actividad pendiente de inicio</t>
  </si>
  <si>
    <t>Detección de aspectos claves de la capacitación</t>
  </si>
  <si>
    <t>Estudiantes formados y con capacidad de divulgar el reglamento, estructura y tópicos claves de la divulgación para socializarla por diversos medios.</t>
  </si>
  <si>
    <t>Seguimiento Plan de Mejoramiento-Primer trimestre 2017-Administración Ambiental</t>
  </si>
  <si>
    <t>Diseño de presentación, Programación de reuniones periódicas,  personal docente responsable en las sensibilizaciones por diversos medios, evaluación de resultados</t>
  </si>
  <si>
    <t>Estructura y tópicos claves de la divulgación para socializarla por diversos medios.</t>
  </si>
  <si>
    <t>Apoyarse en los siguientes criterios: i) indicador profesores de planta por número de estudiantes, ii) Estudio de tendencias y necesidades del programa, iii) necesidades de docencia, extensión e investigación, iv) objetivos de formación y estratégicos del programa</t>
  </si>
  <si>
    <t>Cronograma de la Universidad para la apertura de concursos públicos de docentes de planta</t>
  </si>
  <si>
    <t>Sesión de Profesores de Planta en el segundo semestre de 2016 donde se definieron las áreas temáticas de mayor impacto en el programa en función de  la docencia, extensión e investigación</t>
  </si>
  <si>
    <t>Alinear disponibilidad presupuestal con necesidades de capacitación</t>
  </si>
  <si>
    <t>Integrar con la divulgación de los derechos y deberes de los profesores</t>
  </si>
  <si>
    <t>Definir estructura de contenidos de los apuntes de clase</t>
  </si>
  <si>
    <t>Se cuenta con cinco (5) Propuestas para elaborar notas de clase: Organización comunitaria, costos y presupuestos, Administración financiera, Evaluación de Proyectos, estudios para la preparación de proyectos ambientales. Se ha avanzado en la definición de conceptos por unidad, objetivos de aprendizaje de las unidades.</t>
  </si>
  <si>
    <t>Desarrollo de los conceptos y metodologías, ejemplos representativos por unidad</t>
  </si>
  <si>
    <t>Se cuenta con escalafón preliminar de todos los profesores del Proyecto Curricular</t>
  </si>
  <si>
    <t>Discutir nuevos espacios académicos, Introducir nuevos cambios, medición de indicadores de integralidad, flexibilidad e interdisciplinariedad</t>
  </si>
  <si>
    <t>Se cuenta con un PEP actualizado, Documento de condiciones y iniciales y Documento de Autoevaluación con fines de Acreditación</t>
  </si>
  <si>
    <t>Cumplir los protocolos de Registro calificado exigidos por la Coordinación de Autoevaluación de la Universidad, nuevos lineamientos del MEN para elaborar documento de Registro Calificado, estudios del proceso de acreditación con influencia en el plan de estudios.</t>
  </si>
  <si>
    <t>Se cuenta con estudios que miden el desempeño de los estudiantes en las pruebas SABER PRO hasta el año 2015.</t>
  </si>
  <si>
    <t xml:space="preserve">Actualización de bases de datos de desempeño en las pruebas SABER PRO, diseño de prueba piloto, aplicación de simulacro, medición de resultados, retroalimentación de prueba, acciones de mejoramiento </t>
  </si>
  <si>
    <t>Diseño de prueba piloto, medición de desempeño, implementación de acciones de mejoramiento</t>
  </si>
  <si>
    <t>Profesoras Nadenka Melo y Luisa Fernanda Gonzalez</t>
  </si>
  <si>
    <t>Integrar con la divulgación del PEP y proyección estratégica del programa</t>
  </si>
  <si>
    <t>Se cuenta con alguna información de homologaciones entre programas de la Universidad.</t>
  </si>
  <si>
    <t>Mapa de las homologaciones entre programas de la Universidad, experiencias con instituciones nacionales e internacionales, criterios a tener en cuenta en el proceso</t>
  </si>
  <si>
    <t>Se cuenta con una propuesta de interdisciplinariedad que relaciona un conjunto de criterios con los syllabus del programa académico. Así mismo, se tiene una medición del grado de interdisciplinariedad</t>
  </si>
  <si>
    <t>Actualización de la medición de los criterios, acciones de mejoramiento</t>
  </si>
  <si>
    <t>Estudio apoyado por estudiantes relacionado con el seguimiento a la interdisciplinariedad</t>
  </si>
  <si>
    <t>Experiencias de varios profesores del programa en manejo de aulas virtuales</t>
  </si>
  <si>
    <t>Capacitación en el manejo de aulas virtuales, seguimiento a la adopción de aulas virtuales en los espacios académicos del programa</t>
  </si>
  <si>
    <t>Dificultades de masificación debido a la escasa apertura a nuevas tecnologías virtuales en la eduación</t>
  </si>
  <si>
    <t>Analizar los sistemas de evaluación de los estudiantes en relación a sus  conocimientos y capacidades y el plan de estudios</t>
  </si>
  <si>
    <t>Se elabora un estudio que mide el grado de correspondencia de las evaluaciones con los conocimientos y capacidades y el plan de estudios</t>
  </si>
  <si>
    <t>Recolección de syllabus, Descripción de las formas de evaluación, entrevistas con profesores y estudiantes, cruce entre las evaluaciones y el plan de estudios.</t>
  </si>
  <si>
    <t>Identificar claramente las evaluaciones de los espacios académicos, describir los conocimientos y capacidades y el plan de estudios consignado en el PEP, medir grado de correspondencia.</t>
  </si>
  <si>
    <t>Se cuenta con base de datos preliminar de trabajos de grado</t>
  </si>
  <si>
    <t>Actualización de base de datos de trabajos de grado según modalidad, Relaciona con competencias y objetivos de formación, propone acciones de mejoramiento</t>
  </si>
  <si>
    <t>Contar con base de datos de trabajos de grado actualizada a 2016</t>
  </si>
  <si>
    <t>Se cuenta con mecanismos de seguimiento del plan de mejoramiento y avances del primer trimestre de 2017</t>
  </si>
  <si>
    <t>Consolidar evidencias por característica y actividad que sustente lo expuesto en el avance del primer trimestre de 2017</t>
  </si>
  <si>
    <t>Comunicación continua entre miembros del Subcomité de Acreditación, informes de avance con sus respectivas evidencias, medición del avance.</t>
  </si>
  <si>
    <t>Se cuenta con documento de encuesta de la autoevaluación</t>
  </si>
  <si>
    <t>Socialización de la encuesta, cobertura 100% de las claves, tratamiento estadístico apropiado y relación con los aspectos de acreditación</t>
  </si>
  <si>
    <t xml:space="preserve">Se cuenta con Base de datos de empresarios, funcionarios públicos y líderes comunitarios, </t>
  </si>
  <si>
    <t>Actualización de base de datos, Recolección de información de grupos de interés, tamaño de la muestra, diseño del cuestionario, aplicación de encuestas, procesamiento y análisis de datos, estimación del nivel de apreciación</t>
  </si>
  <si>
    <t>Garantizar respuesta correcta de los instrumentos de recolección de los grupos de interés encuestados, medir apreciación</t>
  </si>
  <si>
    <t>Actualizar estadísticas y descripción de proyectos, pasantías, prácticas empresariales y SAR, medir variación de la participación</t>
  </si>
  <si>
    <t>Cuadros maestros de estadísticas de extensión a 2015. Estudio de actualización de estadisticas estratégicas</t>
  </si>
  <si>
    <t>Medir variación de la participación mediante información actualizada a 2016</t>
  </si>
  <si>
    <t>Propuesta para actualizar estadísticas e incentivar uso de recursos bibliográficos</t>
  </si>
  <si>
    <t>Solicitud de información al servicio de bibliotecas, estrategias de difusión del servicio de bibliotecas, verificar recursos bibliográficos con syllabus</t>
  </si>
  <si>
    <t>Dos estudios apoyados por estudiantes para gestión de los recursos bibliográficos</t>
  </si>
  <si>
    <t>Traslado Bosa-Porvenir. No se conoce la gestión bibliográfica de la sede propuesta</t>
  </si>
  <si>
    <t>Traslado a la sede Bosa-Porvenir. No se conocen las políticas de esa sede.</t>
  </si>
  <si>
    <t>Se cuenta con un diseño conceptual y mapa de contenidos que permita actualizar la página</t>
  </si>
  <si>
    <t>Actualización inicial acorde a las realidades de acreditación, modificación de lago alcance de la página web, pruebas y puesta en marcha</t>
  </si>
  <si>
    <t>Coordinación con los entes institucionales para realizar actualización inicial y de largo alcance</t>
  </si>
  <si>
    <t>Contador en la página web y Formato de registros de comunicaciones a los correos institucionales</t>
  </si>
  <si>
    <t>Estudio que incluye incentivos para el uso de plataformas informáticas y de telecomunicaciones, así como mecanismos para mejorar las comunicaciones en el Proyecto Curricular</t>
  </si>
  <si>
    <t>Se cuenta con estudio que formula las estrategias de inserción</t>
  </si>
  <si>
    <t>Selección de estrategias de mayor impacto y acorde con las posibilidades del proyecto, implementación de estrategias, control del proceso de implementación</t>
  </si>
  <si>
    <t>Evaluación del grado de cumplimiento de las estrategias</t>
  </si>
  <si>
    <t>Se cuenta con registros históricos de la movilidad de profesores y estudiantes</t>
  </si>
  <si>
    <t>Actualización de registros de movilidad, difusión de las oportunidades de la movilidad</t>
  </si>
  <si>
    <t>Difusión de la movilidad, medición del número de estudiantes y profesores en doble vía. Integración con la sensibilización del PEP.</t>
  </si>
  <si>
    <t>Elaboración de un estudio de factibilidad para la doble titulación y/o formación en el programa.</t>
  </si>
  <si>
    <t>Concepto de viabilidad sobre la doble titulación y/o formación</t>
  </si>
  <si>
    <t>Concepto favorable de viabilidad de la implementación de la doble titulación y/o formación</t>
  </si>
  <si>
    <t>Estudio de perfil de la doble formación del programa</t>
  </si>
  <si>
    <t>Identificación de universidades nacionales e internacionales, medición de grado de integración</t>
  </si>
  <si>
    <t>Procesos muy incipientes en la Universidad. Debilidad normativa relacionada con la doble formación y/o titulación</t>
  </si>
  <si>
    <t>Inventario de esfuerzos anteriores, Identificar comunidades académicas potenciales, iniciar contactos, apoyarse en el CERI, establecer metas de enriquecimiento para el Proyecto Curricular.</t>
  </si>
  <si>
    <t>Contar con red de contactos, especificar los alcances de los contactos, evaluar el grado de aporte al Proyecto Curricular</t>
  </si>
  <si>
    <t>Se cuenta con dos (2) estudios de la Evaluación Del Impacto de la investigación en formación y compromiso con la investigación</t>
  </si>
  <si>
    <t>Registro de participaciones y medición periódica</t>
  </si>
  <si>
    <t>Integración con la divulgación  de las actividades extracurriculares y de tiempo libre</t>
  </si>
  <si>
    <t>Contactos iniciales con Bienestar y se cuenta el estudio de tendencias y necesidades de Bienestar relacionadas con el Proyecto Curricular</t>
  </si>
  <si>
    <t>Se cuenta con el Estudio de tendencias y necesidades de bienestar institucional con incidencia en la Administración Ambiental</t>
  </si>
  <si>
    <t>Se cuenta con estudio de evaluación de la deserción período 2010-2015</t>
  </si>
  <si>
    <t>Estudio con apoyo de estudiantes, Base de datos actualizada, estimación de indicadores de aplazamiento, retiros definitivos y deserción académica.</t>
  </si>
  <si>
    <t>Se conocen los espacios académicos de más alta repitencia</t>
  </si>
  <si>
    <t>Formulación de estrategias enseñanza-aprendizaje e implementación, evaluación de los resultados</t>
  </si>
  <si>
    <t>Se cuenta con el Estudio de tendencias y necesidades de bienestar institucional con incidencia en la Administración Ambiental: Objetivo 1</t>
  </si>
  <si>
    <t>Se cuenta con la documentación preliminar de los procesos críticos del Proyecto Curricular bajo la norma ISO 9001:2015</t>
  </si>
  <si>
    <t>Selección de estrategias institucionales de conectividad y estrategias propias, implementación, grado de éxito.</t>
  </si>
  <si>
    <t>Se cuenta con la encuesta en línea realizada a fines de 2015 y analizada en 2016</t>
  </si>
  <si>
    <t>La Universidad no cuenta con sistemas integrados de gestión de calidad, administrativos y financieros.  Se ralentizan los procesos de articulación entre Proyecto Curricular y otas dependencias</t>
  </si>
  <si>
    <t>Estudio de análisis de impacto en el medio de los egresados de Administración Ambiental</t>
  </si>
  <si>
    <t>Actualización de base de datos. Contacto telefónico y electrónico de egresados, actualización de datos, tabulación de datos, estrategias de seguimiento, conclusiones</t>
  </si>
  <si>
    <t>Traslado Bosa-Porvenir. No se conoce claramente el impacto financiero, físico y tecnológico de dicho cambio.</t>
  </si>
  <si>
    <t>Se cuenta con los presupuestos históricos del Proyecto Curricular, infraestructura física, recursos humanos y tecnológicos</t>
  </si>
  <si>
    <t>Estudio apoyado por estudiantes</t>
  </si>
  <si>
    <t>Se cuenta con las políticas, estrategias y procedimientos institucionales en materia de transparencia de recursos</t>
  </si>
  <si>
    <t>Documento de evaluación de encuesta en línea</t>
  </si>
  <si>
    <t>Adopción de la gestión de calidad en algunos procesos críticos</t>
  </si>
  <si>
    <t>Estudio con apoyo de estudiantes</t>
  </si>
  <si>
    <t>Plan de Mejoramiento (Formato Saces CNA)-Administración Ambiental-Finales 2016-2019</t>
  </si>
  <si>
    <t>Código</t>
  </si>
  <si>
    <t>Maribel Pinilla</t>
  </si>
  <si>
    <t>Martin Gil</t>
  </si>
  <si>
    <t>Carlos Rozo</t>
  </si>
  <si>
    <t>Nadenka Melo</t>
  </si>
  <si>
    <t>Edgar Sanchez</t>
  </si>
  <si>
    <t>Tito gutiérrez</t>
  </si>
  <si>
    <t>Beatriz Guzmán</t>
  </si>
  <si>
    <t>Ileana Cárdenas</t>
  </si>
  <si>
    <t xml:space="preserve">Carlos Díaz </t>
  </si>
  <si>
    <t>Yolanda Díaz</t>
  </si>
  <si>
    <t>Alfonso Pazos</t>
  </si>
  <si>
    <t>Estudiantes</t>
  </si>
  <si>
    <t>Conjuntas</t>
  </si>
  <si>
    <t>Completo</t>
  </si>
  <si>
    <t>META FINAL</t>
  </si>
  <si>
    <t>Duración (meses)</t>
  </si>
  <si>
    <t>META 2017</t>
  </si>
  <si>
    <t>DURACÓN TOTAL DE LA ACTIVIDAD (MESES)</t>
  </si>
  <si>
    <t>Meta anual</t>
  </si>
  <si>
    <t>UNIDAD DE MEDIDA DE LA META</t>
  </si>
  <si>
    <t>Porcentaje de la comunidad académica</t>
  </si>
  <si>
    <t>Porcentaje de avance del Documento</t>
  </si>
  <si>
    <t>META 2018</t>
  </si>
  <si>
    <t>META 2019</t>
  </si>
  <si>
    <t>Porcentaje de avance del Informe</t>
  </si>
  <si>
    <t>Número de notas de clase</t>
  </si>
  <si>
    <t>Número de profesores que ascienden de categoría</t>
  </si>
  <si>
    <t xml:space="preserve">Porcentaje de avance del Documento </t>
  </si>
  <si>
    <t>Documento actualización de Malla curricular aprobada por el MEN con la aprobación del registro calificado.</t>
  </si>
  <si>
    <t>Promedio Proyecto/Promedio Nacional</t>
  </si>
  <si>
    <t>Porcentaje de los estudiantes</t>
  </si>
  <si>
    <t>Porcentaje de los profesores</t>
  </si>
  <si>
    <t>Número de acciones de mejoramiento de la interdisciplinariedad</t>
  </si>
  <si>
    <t>Actualizar medición grado de interdisciplinariedad con la propuesta acogida por el programa, acciones de mejoramiento de la interdisciplinariedad</t>
  </si>
  <si>
    <t>% Espacios académicos con aulas virtuales</t>
  </si>
  <si>
    <t>Porcentaje de avance del Documento y renovación de Registro</t>
  </si>
  <si>
    <t>Número de participantes en proyección social: SAR, Pasantías, Prácticas, Convenios</t>
  </si>
  <si>
    <t>Uso de los recursos bibliográficos</t>
  </si>
  <si>
    <t>Número de consultas en la página Web</t>
  </si>
  <si>
    <t>% de actualización de la página web</t>
  </si>
  <si>
    <t>Registro real</t>
  </si>
  <si>
    <t>Porcentaje de avance del informe</t>
  </si>
  <si>
    <t>Sensibilización de los procesos críticos del Proyecto Curricular al personal administrativo</t>
  </si>
  <si>
    <t>% egresados con datos actualizados</t>
  </si>
  <si>
    <t>60% de egresados con datos actualizados de la base de datos anterior</t>
  </si>
  <si>
    <t>Número de personas sensibilizadas del personal administrativo</t>
  </si>
  <si>
    <t>Informe formulación de estrategias que faciliten el paso del futuro egresado al mundo laboral</t>
  </si>
  <si>
    <t>Seguimiento Plan de Mejoramiento-Metas anuales-Administración Ambiental</t>
  </si>
  <si>
    <t>PLAN DE ACCIÓN 2017</t>
  </si>
  <si>
    <t>Prof Tito Gutiérrez y Representantes Estudiantiles</t>
  </si>
  <si>
    <t>Miembro Subcomité de Acreditación y Representantes Estudiantiles</t>
  </si>
  <si>
    <t>Mejorar la apreciación que tienen los estudiantes de los procesos administrativos del Proyecto Curricular</t>
  </si>
  <si>
    <t xml:space="preserve">Traslado Bosa-Porvenir. No se conoce la gestión bibliográfica de la nueva sede </t>
  </si>
  <si>
    <t>Encuentro Nacional de Programas académicos de Administración Ambiental</t>
  </si>
  <si>
    <t>Celebración de encuentro nacional en 2018</t>
  </si>
  <si>
    <t>Medición del grado de cumplimiento de los objetivos del encuentro</t>
  </si>
  <si>
    <t>Planeación del encuentro, Convocatoria de grupos de interés, financiamiento, logística, celebración del encuentro</t>
  </si>
  <si>
    <t>Convenio de Cooperación Académica Internacional con el Instituto de Investigaciones Ambientales de Suecia</t>
  </si>
  <si>
    <t>Firma del Convenio marco y convenios con dos (2) Universidades Suecas para movilidad docente y estudiantil</t>
  </si>
  <si>
    <t>Contactos internacionales con el Instituto de Investigaciones de Suecia, Firma de la carta de intención, desarrollo de los objetivos de la carta de intención, invitaciones personalizadas a los conferencias, firma de convenios con las dos (2) universidades suecas, intercambios docentes y estudiantiles</t>
  </si>
  <si>
    <t xml:space="preserve">Proyecto de carta de intención, Proyecto de convenio marco, invitación al ciclo de conferencias a cargo del Instituto de Investigaciones Ambientales de Suecia, programación del ciclo de conferencias en la Universidad Distrital </t>
  </si>
  <si>
    <t>Firma de la carta de intención, desarrollo de los objetivos de la carta de intención, invitaciones personalizadas a los conferencias, firma de convenios con las dos (2) universidades suecas, intercambios docentes y estudiantiles</t>
  </si>
  <si>
    <t>Dificultades en la formalización jurídica de la carta de intención</t>
  </si>
  <si>
    <t>Adaptación y flexibilidad a los requerimientos del Instituto de Investigaciones Ambientales de Suecia</t>
  </si>
  <si>
    <t>Fecha límite de formalización de los convenios</t>
  </si>
  <si>
    <t>Firma efectiva de los convenios y movilidad académica</t>
  </si>
  <si>
    <t>Dic/-31-Firma convenio marco</t>
  </si>
  <si>
    <t>Jun/31-Firma convenio con universidades</t>
  </si>
  <si>
    <t>Dic/-31-Movilidad académica</t>
  </si>
  <si>
    <t>Fecha firma del convenio</t>
  </si>
  <si>
    <t>PESO AL INTERIOR DEL FACTOR</t>
  </si>
  <si>
    <t>PESO DEL FACTOR</t>
  </si>
  <si>
    <t xml:space="preserve">Estudio para evaluar el impacto del programa con respecto a sus objetivos </t>
  </si>
  <si>
    <t>Informe evaluación de impacto del programa en relación a los objetivos</t>
  </si>
  <si>
    <t>Difusión a los estudiantes  de las actividades extracurriculares y el aprovechamiento del tiempo libre que desarrolla la Universidad.</t>
  </si>
  <si>
    <t>Evaluar los trabajos de grado en función de  las competencias de los futuros egresados</t>
  </si>
  <si>
    <t>Grado de coherencia entre los trabajos de grado y las competencias del programa</t>
  </si>
  <si>
    <t>Estimar la coherencia entre los trabajos de grado y las competencias del programa</t>
  </si>
  <si>
    <t>Elaboración de encuesta en línea de autoevaluación</t>
  </si>
  <si>
    <t>Nuevos profesores, administrativos y docentes que conocen la proyección estratégica del programa</t>
  </si>
  <si>
    <t>Nuevos profesores, administrativos y docentes que conocen el PEP</t>
  </si>
  <si>
    <t>Nuevos estudiantes que conocen los principales beneficios Institucionales por formación integral</t>
  </si>
  <si>
    <t>Nuevos profesores que conocen los principales derechos y deberes</t>
  </si>
  <si>
    <t>Nuevos estudiantes que conocen los principales derechos y deberes</t>
  </si>
  <si>
    <t>Nuevos profesores que ascienden de categoría</t>
  </si>
  <si>
    <t>Nuevos estudiantes que conocen las oportunidades de la flexibilidad curricular</t>
  </si>
  <si>
    <t>Nuevos espacios académicos con aulas virtuales</t>
  </si>
  <si>
    <t>índice de ejecución superior al 65%</t>
  </si>
  <si>
    <t>índice de ejecución del plan de mejoramiento=Actividades ejecutadas/Actividades Totales</t>
  </si>
  <si>
    <t>Seguimiento al número de proyectos de grado en modalidad de investigación</t>
  </si>
  <si>
    <t>Medición de promedios</t>
  </si>
  <si>
    <t>&gt;65%</t>
  </si>
  <si>
    <t>Nuevos estudiantes que conocen los servicios de bienestar universitario</t>
  </si>
  <si>
    <t>Porcentaje de apreciación superior al 60% de los estudiantes acerca de la eficiencia en los procesos administrativos del programa</t>
  </si>
  <si>
    <t>Número de estudiantes que conocen los servicios de bienestar universitario</t>
  </si>
  <si>
    <t>Ejecución-semestre</t>
  </si>
  <si>
    <t>Ejecución global</t>
  </si>
  <si>
    <t>Ejecución por factor</t>
  </si>
  <si>
    <t xml:space="preserve">Nombre de la Actividad </t>
  </si>
  <si>
    <t xml:space="preserve">Subactividades </t>
  </si>
  <si>
    <t xml:space="preserve">Ponderación </t>
  </si>
  <si>
    <t xml:space="preserve">Factor </t>
  </si>
  <si>
    <t xml:space="preserve">Caracteristica </t>
  </si>
  <si>
    <t xml:space="preserve">Numero de actividades semestre programadas </t>
  </si>
  <si>
    <t xml:space="preserve">Numero de actividades semestre ejecutadas </t>
  </si>
  <si>
    <t xml:space="preserve">Grado de importancia de cada actividad </t>
  </si>
  <si>
    <t xml:space="preserve">Dentro del syllabus  de Administración Ambiental, incluir misión, visión y proyecto institucional </t>
  </si>
  <si>
    <t xml:space="preserve">Calificación para dar obligatorio cumplimiento </t>
  </si>
  <si>
    <t xml:space="preserve">Docente diseña prueba de conocimiento de cada corte, para dar respuesta a estos temas </t>
  </si>
  <si>
    <t xml:space="preserve">Socializar resultados de las pruebas en reuniones del proyecto curricular </t>
  </si>
  <si>
    <t xml:space="preserve">% de actividades ejecutadas 
0ct 2016- Jun 2017 </t>
  </si>
  <si>
    <t xml:space="preserve">Diseñar y publicar un cronograma de reuniones de socialización con la comunidad académica </t>
  </si>
  <si>
    <t xml:space="preserve">Presentación con diapositivas del PEP </t>
  </si>
  <si>
    <t xml:space="preserve">Incluir el PEP en la materia Introducción a la Administración Ambiental </t>
  </si>
  <si>
    <t xml:space="preserve">Socializar los resultados de las calificaciones en reuniones del proyecto curricular </t>
  </si>
  <si>
    <t xml:space="preserve">Docente a cargo, deberá generar acciones correctivas de acuerdo a los resultados </t>
  </si>
  <si>
    <t xml:space="preserve">
Estudio para evaluar el impacto del programa en relación al cumplimiento de los objetivos y en la comunidad disciplinar.
</t>
  </si>
  <si>
    <t xml:space="preserve">Identificación de objetivos del programa, mediante tablas en Excel con un espacio definido para medir el porcentaje de cumplimiento </t>
  </si>
  <si>
    <t xml:space="preserve">Diseño de una lista de chequeo, cuestionario y entrevista para conocer el grado de ejecución de cada actividad </t>
  </si>
  <si>
    <t xml:space="preserve">Utilizar información secundaria y resultados de la actividad N° 2 para relacionar las ejecuciones ya realizadas con cada objetivo </t>
  </si>
  <si>
    <t>Identificar la razón de atraso en las actividades que correspondan y generar planes de acción inmediatos.</t>
  </si>
  <si>
    <t>Análisis de los procesos de selección y admisión de los nuevos estudiantes</t>
  </si>
  <si>
    <t>Solicitar listado telefónico de estudiantes que ingresaron o están próximos a ingresar por mecanismos de excepción</t>
  </si>
  <si>
    <t xml:space="preserve">Entrevista de ingreso de estudiantes por mecanismos de excepción </t>
  </si>
  <si>
    <t>Realizar entrevista que tenga como fin conocer la razón por la cual los estudiantes admitidos no ingresan</t>
  </si>
  <si>
    <t xml:space="preserve">Realizar llamadas telefónicas y entrevistas previamente diseñadas con el fin de hacer acompañamiento </t>
  </si>
  <si>
    <t>Hacer un documento adjuntando los resultados en tablas de Excel</t>
  </si>
  <si>
    <t>Realizar un plan para hacer acompañamiento a los estudiantes vulnerables.</t>
  </si>
  <si>
    <t>Difusión a los estudiantes con el apoyo de Bienestar Institucional de actividades extracurriculares y el aprovechamiento del tiempo libre.</t>
  </si>
  <si>
    <t xml:space="preserve">Diseño de carteleras con información resumida de los beneficios prestados por el bienestar institucional </t>
  </si>
  <si>
    <t>Ponderado del número de estudiantes inscritos a actividades y realizar la comparación con los inscritos en dichas actividades en semestres anteriores</t>
  </si>
  <si>
    <t xml:space="preserve">Diseñar una presentación didáctica que resuma todos  los datos pertinentes del reglamento estudiantil </t>
  </si>
  <si>
    <t xml:space="preserve">Con ayuda del coordinador del proyecto curricular, programar tres reuniones en algún espacio académico para divulagación del reglamento estudiantil </t>
  </si>
  <si>
    <t>El docente realizara acompañamiento a los estudiantes y abrir un espacio para resolver dudas</t>
  </si>
  <si>
    <t>El docente encargado, deberá proponer una actividad dentro de su espacio académico, la cual genere una calificación</t>
  </si>
  <si>
    <t xml:space="preserve">Diseñar una evaluación virtual obligatoria que genere  una calificación del grado de conocimiento que tiene un estudiante acerca del reglamento, al final del periodo lectivo </t>
  </si>
  <si>
    <t xml:space="preserve">Diseñar una presentación con los datos pertinentes sobre derechos y deberes del Estatuto Profesoral y enviarlo a los correos de los docentes </t>
  </si>
  <si>
    <t>Programar una serie de reuniones con obligatorio cumplimiento con los docentes. En la reunión se debe visualizar la presentación y realizar una socialización</t>
  </si>
  <si>
    <t>El coordinador del proyecto sería el encargado de resolver dudas y verificar que los docentes estén informados, teniendo en cuenta la asistencia a las reuniones.</t>
  </si>
  <si>
    <t>Todos los docentes encargados de actividades, deberán hacer un escrito sencillo que contenga la identificación de necesidades según los propósitos del programa</t>
  </si>
  <si>
    <t>Abrir un espacio para que los docentes encargados hagan una socialización de las fallas que ha podido notar durante el proceso</t>
  </si>
  <si>
    <t>Diseñar una encuesta en línea para conocer la opinión, reclamo y/o sugerencia de los estudiantes sobre el rendimiento académico de los docentes</t>
  </si>
  <si>
    <t>Abrir un espacio para socialización con los líderes estudiantiles con el fin de socializar la opinión de ellos frente a cada uno de los docentes del programa.</t>
  </si>
  <si>
    <t>Diseñar encuesta en línea para los docentes, con el fin de que ellos de acuerdo a su experiencia y conocimientos, puedan cooperar para la modificación del plan de estudios</t>
  </si>
  <si>
    <t xml:space="preserve">Realizar el cálculo con el cual generar un indicador de profesores por número de estudiantes. </t>
  </si>
  <si>
    <t xml:space="preserve">Realizar las modificaciones pertinentes a los perfiles de ingreso para los nuevos docentes, acorde a los ajustes y requerimientos </t>
  </si>
  <si>
    <t>Realizar un análisis de identificación de necesidades de formación para el proyecto curricular</t>
  </si>
  <si>
    <t xml:space="preserve">Diseñar entrevista para los docentes partícipes en el Consejo de carrera en el cuál plasmen las posibles necesidades que identifican </t>
  </si>
  <si>
    <t>Reunión de socialización de necesidades identificadas y aspectos que se deben fortalecer</t>
  </si>
  <si>
    <t xml:space="preserve">Proponer sitios potenciales para dar las capacitaciones y  realizar un cronograma </t>
  </si>
  <si>
    <t xml:space="preserve">Estudio de las necesidades presupuestales que la capacitación </t>
  </si>
  <si>
    <t>Diseñar una presentación con los datos pertinentes sobre las políticas de estímulo y reconocimiento a la labor docente</t>
  </si>
  <si>
    <t xml:space="preserve">Programar una serie de reuniones con obligatorio cumplimiento para socializar las políticas </t>
  </si>
  <si>
    <t>El docente encargado, será el responsable de que tanto los nuevos docentes, como los que ya se encontraban, tengan acceso a la información y será quien resuelva las dudas que se puedan presentar.</t>
  </si>
  <si>
    <t>Diseñar una presentación que contenga los estímulos por mérito y todos los beneficios que se derivan de la alta acreditación</t>
  </si>
  <si>
    <t xml:space="preserve">Realizar una reunión con profesores sin importar el tipo de contrato </t>
  </si>
  <si>
    <t>Realizar un reporte semestral de novedades de cambio de categoría de cada docente en la carrera</t>
  </si>
  <si>
    <t>Finalizando cada semestre se hará un comparativo del grado de avance</t>
  </si>
  <si>
    <t xml:space="preserve">El coordinador académico en conjunto con otros docentes, realizarán la identificación de nuevos espacios académicos en coherencia al plan de estudios que den respuesta a las necesidades de los egresados </t>
  </si>
  <si>
    <t xml:space="preserve">La Introducción de nuevos cambios se hará en concordancia con la normatividad vigente </t>
  </si>
  <si>
    <t>Realizar una presentación en donde se definan conceptos y  contenidos que respectan de la flexibilidad del currículo</t>
  </si>
  <si>
    <t xml:space="preserve">Estas presentaciones deberán ser divulgadas por cada uno de ellos en los espacios académicos,con los estudiantes de primeros semestres. </t>
  </si>
  <si>
    <t>Planear un cronograma previo para realizar las sensibilizaciones con las presentaciones</t>
  </si>
  <si>
    <t>Recolección de información de homologaciones y experiencias con otros programas de la Universidad y del contexto nacional e internacional</t>
  </si>
  <si>
    <t xml:space="preserve">Descripción de la propuesta de interdisciplinariedad que incluya la exposición de criterios de medición para realizar un seguimiento y en caso de ser necesario plantear las acciones de mejoramiento </t>
  </si>
  <si>
    <t>Análisis estadístico que precise el rendimiento de los estudiantes desde el primero hasta el último semestre.</t>
  </si>
  <si>
    <t>Realizar la recolección de datos pertinentes por medio del sistema CÓNDOR acerca de la historia académica de los estudiantes del proyecto</t>
  </si>
  <si>
    <t xml:space="preserve">Realizar la ponderación de cada uno de los datos en gráficas estadísticas por asignatura </t>
  </si>
  <si>
    <t>Proponer acciones de mejoramiento para cada asignatura.</t>
  </si>
  <si>
    <t>Análisis de resultados sobre los espacios académicos con mayor dificultad</t>
  </si>
  <si>
    <t>Implementar nuevas estrategias de aprendizaje en el Proyecto Curricular.</t>
  </si>
  <si>
    <t xml:space="preserve">Informar por medio de divulgaciones personalizadas a los docentes, los beneficios que traer el manejo de la plataforma virtual </t>
  </si>
  <si>
    <t>Evaluar los conocimientos, las capacidades y habilidades en función del plan de estudios</t>
  </si>
  <si>
    <t>Realizar la recolección de syllabus de cada materia del proyecto</t>
  </si>
  <si>
    <t xml:space="preserve">Solicitar a los docentes una descripción de las formas de evaluación y  evidencias de la metodología de trabajo </t>
  </si>
  <si>
    <t>Comparación entre las evaluaciones y el plan de estudios</t>
  </si>
  <si>
    <t>Evaluar los trabajos de grado en función de los objetivos de formación del programa y las competencias de los futuros egresados</t>
  </si>
  <si>
    <t>Tomar de la base de datos respectiva, algunos trabajos de grado del proyecto curricular al azar</t>
  </si>
  <si>
    <t>Realizar una comparación de la información y los impactos de los trabajos de grado según los objetivos del programa</t>
  </si>
  <si>
    <t>Con la información se hará medición del grado de coherencia existente</t>
  </si>
  <si>
    <t>Asesorar monografías de grado y trabajo no lectivo de los docentes para implementar planes de seguimiento en cada semestre, con el fin de que esto midan el avance de la realización de actividades y se determinen unos índices de ejecución</t>
  </si>
  <si>
    <t>Proponer acciones correctivas de acuerdo a los resultados</t>
  </si>
  <si>
    <t>Consolidado en una base de datos con los documentos obtenidos del seguimiento e igualmente archivar las evidencias de la ejecución</t>
  </si>
  <si>
    <t>Elaboración de encuesta en línea nueva autoevaluación</t>
  </si>
  <si>
    <t>Realizar una asignación de claves para ingresar al aplicativo y hacer la posterior aplicación de la encuesta</t>
  </si>
  <si>
    <t>Con los resultados obtenidos hará el respectivo procesamiento de datos y un análisis de los mismos</t>
  </si>
  <si>
    <t>Los docentes de planta en conjunto, aplicando la metodología MEN, crearán un documento recopilando evidencias de los docentes del proyecto curricular</t>
  </si>
  <si>
    <t>Iniciar acompañamiento para dar inicio al proceso de adoptar los requisitos de la metodología a quienes no los tengan</t>
  </si>
  <si>
    <t>Con el documento completo, se realizará la colocación de los resultados en el SACES para realizar de forma automática los trámites asociados el proceso de obtención del Registro Calificado.</t>
  </si>
  <si>
    <t>Realizar la recolección de información de contacto en las bases de datos de empresarios, funcionarios públicos, líderes comunitarios y demás grupos de interés</t>
  </si>
  <si>
    <t>Encuesta para medir apreciaciones de empresarios, funcionarios públicos, líderes comunitarios sobre el impacto social de los proyectos de extensión</t>
  </si>
  <si>
    <t>Diseño de cuestionario sobre el impacto social de los proyectos de extensión</t>
  </si>
  <si>
    <t>Aplicación de encuestas por medio electrónico, comunicaciones telefónicas o entrevistas personales</t>
  </si>
  <si>
    <t xml:space="preserve">Procesamiento y análisis de datos y así estimar el nivel de apreciación de dichos grupos de interés </t>
  </si>
  <si>
    <t>Mayor participación de docentes y estudiantes en proyectos de extensión o proyección social</t>
  </si>
  <si>
    <t xml:space="preserve">En conjunto con estudiantes involucrados en proyectos de extensión, se realizará un documento completo con el número de pasantías, prácticas empresariales e informes de ayudas estudiantiles </t>
  </si>
  <si>
    <t>Mediante aplicación estadística, determinar un porcentaje de participación de docentes y estudiantes involucrados en dichos proyectos</t>
  </si>
  <si>
    <t>Realizar análisis comparativo con el número total de estudiantes que, por su permanencia, deberían estar involucrados</t>
  </si>
  <si>
    <t>Teniendo los resultados, se realizará un plan para generar mayor participación de los estudiantes y docentes en los proyectos de extensión</t>
  </si>
  <si>
    <t>Solicitar información al servicio de bibliotecas para recopilar evidencias del número en promedio de uso de recursos bibliográficos por parte de los estudiantes</t>
  </si>
  <si>
    <t>Difusión pública por la página web y en pancartas, del servicio de bibliotecas</t>
  </si>
  <si>
    <t>Verificar que los recursos bibliográficos sean señalados en los respectivos syllabus de las asignaturas</t>
  </si>
  <si>
    <t>Crear un plan, para que todos los docentes por medio de las asignaturas fomenten el uso de los recursos y así sean de obligatorio cumplimiento.</t>
  </si>
  <si>
    <t>El docente llevara un registro del número de consultas realizadas en la página web del proyecto</t>
  </si>
  <si>
    <t xml:space="preserve">Realizar un plan que fomente a los docentes y la coordinación a utilizar los correos institucionales para comunicación continua </t>
  </si>
  <si>
    <t>El coordinador del proyecto, deberá asignar un presupuesto para la contratación de un programador que se encargue de realizar el debido diseño conceptual y demás modificaciones a la página web</t>
  </si>
  <si>
    <t>Desarrollo de las principales estrategias de inserción en los contextos académicos nacionales e internacionales.</t>
  </si>
  <si>
    <t xml:space="preserve">El coordinador del proyecto curricular, se encargará de seleccionar las estrategias más convenientes, teniendo en cuenta los indicadores de calidad </t>
  </si>
  <si>
    <t>Realizar posteriormente un plan junto con un cronograma, para dar inicio a la implementación de las estrategias seleccionadas.</t>
  </si>
  <si>
    <t>Al dar inicio al plan acorde al cronograma se debe implementar apoyándose en una monografía de grado un plan de seguimiento al mismo y sus condiciones</t>
  </si>
  <si>
    <t>Recolectar la información necesaria acorde a la promoción de la movilidad de docentes y estudiantes en doble vía con propósitos académicos</t>
  </si>
  <si>
    <t>Proponer un plan para hacer la articulación con programas de orden nacional e internacional que promuevan la movilidad con fines académicos tanto de docentes como estudiantes</t>
  </si>
  <si>
    <t>Realizar el respectivo estudio de la disponibilidad presupuestal para la aplicación y así impulsar la participación de diversas redes académicas</t>
  </si>
  <si>
    <t xml:space="preserve">Hacer campañas visuales en las diferentes carteleras de la facultad y por medio de correos electrónicos y volantes, hacer pública y de fácil acceso la información </t>
  </si>
  <si>
    <t>Elaboración de un estudio de factibilidad para la implementación de la doble titulación en el programa.</t>
  </si>
  <si>
    <t>Elaboración de un documento sobre el  estudio de factibilidad para implementar la doble titulación del programa</t>
  </si>
  <si>
    <t>Realizar el trámite del proceso con instancias de la Universidad quienes se encargarían de aprobarlo</t>
  </si>
  <si>
    <t>Estimular el contacto con miembros de comunidades académicas</t>
  </si>
  <si>
    <t>Tomando como fuente de información, las bases de datos y demás se debe identificar las comunidades académicas potenciales para iniciar el contacto con las mismas</t>
  </si>
  <si>
    <t>Fortalecimiento de grupos y semilleros de investigación</t>
  </si>
  <si>
    <t xml:space="preserve">Los docentes encargados de los grupos de investigación (semilleros) deberán por medio de sus clases estimular e invitar a los estudiantes a ser partícipes </t>
  </si>
  <si>
    <t xml:space="preserve"> Diseñar avisos con información relativa al semillero y la forma en que puede inscribirse.</t>
  </si>
  <si>
    <t>Publicar información en todos los pisos de la facultad</t>
  </si>
  <si>
    <t>Almacenar en una base de datos los datos de producción de todos los semilleros</t>
  </si>
  <si>
    <t xml:space="preserve">Comparación entre la cantidad de estudiantes que se han unido con respecto al número de estudiantes inscritos en semestres anteriores. </t>
  </si>
  <si>
    <t>Realizar un análisis de los resultados obtenidos.</t>
  </si>
  <si>
    <t>Incremento en el número de proyectos de grado en modalidad de investigación</t>
  </si>
  <si>
    <t>Los docentes encargados deberán recopilar de la base de datos de trabajos de grado, la cantidad  en modalidad de investigación</t>
  </si>
  <si>
    <t>Generar un porcentaje claro sobre los datos obtenidos</t>
  </si>
  <si>
    <t>Diseño de carteles que contengan información correspondiente sobre la modalidad de investigación para los trabajos de grado</t>
  </si>
  <si>
    <t>Publicación de los carteles en sitios estratégicos de la facultad.</t>
  </si>
  <si>
    <t>Recopilar en una base de datos las publicaciones de docentes y estudiantes del proyecto curricular</t>
  </si>
  <si>
    <t xml:space="preserve">Incentivar a aquellos que no participan, por medio de reuniones, en donde se muestren las actividades realizadas, de ser posible realizar una presentación con diapositivas </t>
  </si>
  <si>
    <t>Tener en cuenta que todos los docentes incluidos, puedan tener acceso a la información sobre los diferentes eventos a realizarse.</t>
  </si>
  <si>
    <t>El docente encargado deberá recolectar en una base de datos el  listado de los eventos académicos y el número de docentes del proyecto que participaron en cada uno de ellos</t>
  </si>
  <si>
    <t xml:space="preserve">Diseño de carteleras que resuman la información sobre los servicios prestados por el bienestar institucional </t>
  </si>
  <si>
    <t>Realizar seguimiento para que en la página web actualicen dicha información</t>
  </si>
  <si>
    <t xml:space="preserve">Programar una reunión con los profesores encargados de dar las cátedras en el proyecto, organizar la información y  solicitar que en sus clases se realice divulgación de esta información </t>
  </si>
  <si>
    <t>Con el apoyo de la secretaria del proyecto, recolectar una base de datos, con el número de estudiantes incursos en aplazamiento, retiros definitivos y deserción en el proyecto curricular</t>
  </si>
  <si>
    <t>Formular una serie de preguntas clave que tengan como finalidad, conocer el motivo de aplazamiento, retiro definitivo o deserción</t>
  </si>
  <si>
    <t>Por medio de llamadas telefónicas o reuniones, aplicando las preguntas se debe detectar las causas de dichas situaciones</t>
  </si>
  <si>
    <t>Adjuntar la información recolectada en tablas de Excel y realizar un posterior análisis con las respuestas dadas.</t>
  </si>
  <si>
    <t>Seguimiento de los espacios académicos de alta repitencia</t>
  </si>
  <si>
    <t>Formular una entrevista que tenga como objetivo, identificar las causas de la repitencia para cada asignatura</t>
  </si>
  <si>
    <t>Aplicar la encuesta a los estudiantes implicados</t>
  </si>
  <si>
    <t>Realizar una identificación de las causas de la repitencia</t>
  </si>
  <si>
    <t>Realizar un informe escrito para cada asignatura, resumiendo las causas</t>
  </si>
  <si>
    <t>Junto con el docente se debe hallar una posible solución teniendo en cuenta las respuestas de los estudiantes y plantear una propuesta para modificar el syllabus en caso de ser necesario.</t>
  </si>
  <si>
    <t>Realizar completa identificación de las estrategias institucionales</t>
  </si>
  <si>
    <t>Determinar aquellas estrategias factibles que permitan fortalecer la permanencia de los estudiantes en el proyecto curricular</t>
  </si>
  <si>
    <t>Planeación del sistema de gestión de Calidad bajo la norma ISO 9001: 2015</t>
  </si>
  <si>
    <t>Formular un plan de seguimiento con el fin que se lleve a cabo la correcta implementación</t>
  </si>
  <si>
    <t>Formular y aplicar acciones correctivas de acuerdo a los hallazgos en el plan de seguimiento.</t>
  </si>
  <si>
    <t>Mejorar la apreciación que tienen los estudiantes de los procesos administrativos en el programa</t>
  </si>
  <si>
    <t>Formular y aplicar una encuesta en línea para conocer la apreciación y grado de conocimiento que tienen los estudiantes acerca de los procesos administrativos del proyecto curricular</t>
  </si>
  <si>
    <t>Realizar un análisis y una síntesis de los resultados</t>
  </si>
  <si>
    <t>Junto con los demás docentes y administrativos del proyecto, formular estrategias para que los estudiantes estén informados de los avances</t>
  </si>
  <si>
    <t xml:space="preserve">Programar una reunión en el auditorio, para socializar los resultados expuestos en la presentación, con los estudiantes </t>
  </si>
  <si>
    <t>Diseñar carteles informativos que expongan los sistemas de información y comunicación que tiene el proyecto</t>
  </si>
  <si>
    <t>Publicar los diferentes carteles, en puntos estratégicos de la facultad</t>
  </si>
  <si>
    <t>Formular y aplicar una encuesta en línea a los estudiantes para conocer la apreciación y conocimiento que tienen estos sobre los sistemas de información y comunicación.</t>
  </si>
  <si>
    <t>Realizar un informe con el análisis del estado actual de la conectividad y comunicación de la comunidad académica</t>
  </si>
  <si>
    <t xml:space="preserve">Formular un plan de fortalecimiento para cada una de las estrategias institucionales </t>
  </si>
  <si>
    <t>Formular el plan de implementación y llevarlo a cabo con la comunidad</t>
  </si>
  <si>
    <t>Medir el grado de éxito al finalizar el semestre</t>
  </si>
  <si>
    <t>Con apoyo de la coordinación, se hará uso de los datos telefónicos de los egresados</t>
  </si>
  <si>
    <t>Contactar a los egresados del programa de Administración ambiental para realizar actualización de datos en el sistema</t>
  </si>
  <si>
    <t>Realizar una tabulación de datos, que se tendrán en cuenta para formular las estrategias de seguimiento con el fin de mantener actualizada la información de la base de datos</t>
  </si>
  <si>
    <t>Realizar una consulta de propuestas del observatorio laboral del Ministerio de Educación y adicional de algunas experiencias exitosas de otros centros educativos</t>
  </si>
  <si>
    <t>Haciendo uso de la base de datos actualizada, se debe contactar a los egresados por medio de correo electrónico o por acceso telefónico</t>
  </si>
  <si>
    <t>Por medio de preguntas, se debe solicitar información sobre empresas e instituciones estratégicas en donde los futuros egresados del proyecto curricular tengan la oportunidad de ingresar</t>
  </si>
  <si>
    <t>Realizar la formulación de estrategias que faciliten el ingreso de los egresados en el mundo laboral</t>
  </si>
  <si>
    <t>Elaborar el listado de empresas que soliciten personal en el área ambiental a los correos institucionales de los estudiantes próximos a graduarse.</t>
  </si>
  <si>
    <t>Por medio de bases de datos, hacer una identificación de comunidades académicas, asociaciones científicas, y demás sectores productivos relacionados con la Administración Ambiental</t>
  </si>
  <si>
    <t xml:space="preserve"> Haciendo uso de la base de datos actualizada, se difundirá dicha información a los egresados del programa</t>
  </si>
  <si>
    <t>Se debe realizar un seguimiento, para tener un registro de participación de los egresados del proyecto curricular en dichas ofertas</t>
  </si>
  <si>
    <t>Generar indicadores con el fin de medir el grado de éxito de esta actividad</t>
  </si>
  <si>
    <t>Apoyándose en la coordinación académica, recolectar información presupuestal orientado a la consolidación del proyecto educativo</t>
  </si>
  <si>
    <t>Realizar un análisis de eficiencia y eficacia de los recursos presupuestales para conocer el concepto de viabilidad.</t>
  </si>
  <si>
    <t>Fortalecer los procesos asociados con la aplicación de los controles legales y administrativos para el manejo transparente de los recursos.</t>
  </si>
  <si>
    <t>Realizar la solicitud de información pertinente a la coordinación académica, para identificar aquellos procedimientos críticos relacionados con la transparencia en el manejo de los recursos dentro del proyecto curricular.</t>
  </si>
  <si>
    <t>Formular criterios que determinarán controles para realizar seguimientos a aquellos procedimientos que se encuentren con aspectos críticos en este sentido con el fin de fomentar la transparencia.</t>
  </si>
  <si>
    <t>Diseñar una presentación con los datos pertinentes a las actividades extracurriculares que brinda el Bienestar institucional.</t>
  </si>
  <si>
    <t>Enviarlo a los correos institucionales y Programar reuniones con planilla de asistencia</t>
  </si>
  <si>
    <t>Elaboraciòn de guìas de apoyo docente</t>
  </si>
  <si>
    <t>Socializaciòn de guìas</t>
  </si>
  <si>
    <t>Evaluaciòn</t>
  </si>
  <si>
    <t>Socializar estudio de tendencias y necesidades del programa, estudio de flexibilidad e interdisciplinariedad.</t>
  </si>
  <si>
    <t>Renovaciòn del registro calificado con ajustes al plan de estudios</t>
  </si>
  <si>
    <t xml:space="preserve">Definir los criterios pertinentes para desarrollar un curso para los docentes del proyecto. </t>
  </si>
  <si>
    <t>Formular una encuesta virtual a los grupos de interès</t>
  </si>
  <si>
    <t xml:space="preserve">Indice de ejecución por actividad </t>
  </si>
  <si>
    <t>Se ha realizado algún avance</t>
  </si>
  <si>
    <t>No se ha realizado ningún avance</t>
  </si>
  <si>
    <t>Se completó totalmente la actividad</t>
  </si>
  <si>
    <t>Color</t>
  </si>
  <si>
    <t>Grado de avance</t>
  </si>
  <si>
    <t>índice total de ejecución</t>
  </si>
  <si>
    <t xml:space="preserve">Fecha de inicio </t>
  </si>
  <si>
    <t xml:space="preserve">Fecha de culminación </t>
  </si>
  <si>
    <t xml:space="preserve">
15/12/2019
</t>
  </si>
  <si>
    <t>Definiciòn de profesores que realizaràn guìas de apoyo docente</t>
  </si>
  <si>
    <t>Realizar un documento que plasme en cada asignatura, el objetivo general y los objetivos específicos de esta.</t>
  </si>
  <si>
    <t>Realizar el curso de manejo de la plataforma virtual para los docentes del proyecto</t>
  </si>
  <si>
    <t>Actualizaciòn preliminar de la pagina web</t>
  </si>
  <si>
    <t xml:space="preserve">Incrementar la productividad academica de material docente </t>
  </si>
  <si>
    <t xml:space="preserve"> Determinar el tamaño de la muestra.</t>
  </si>
  <si>
    <t>  Identificar la forma de realizar una articulación con el CERI.</t>
  </si>
  <si>
    <t>  Proponer metas de enriquecimiento para el Proyecto Curricular que se deberían alcanzar con el contacto con los miembros de comunidades académicas.</t>
  </si>
  <si>
    <t>  Apoyándose en información suministrada por la coordinación académica de la base de datos de cóndor, realizar una identificación de los espacios académicos de alta repitencia e identificar a los estudiantes implicados.</t>
  </si>
  <si>
    <t xml:space="preserve"> Programar una reunión con el docente implicado y el coordinador académico para discutir la información suministrada en los informes.</t>
  </si>
  <si>
    <t xml:space="preserve"> Realizar un informe sobre la situación del Proyecto Curricular frente al cumplimiento de estrategias de enseñanza.</t>
  </si>
  <si>
    <t xml:space="preserve"> Proponer la implementación para realizar las mejoras respectivas de procesos para dar cumplimiento a la norma ISO 9001: 2015</t>
  </si>
  <si>
    <t>   Formular niveles de ejecución acordes al presupuesto.</t>
  </si>
  <si>
    <t xml:space="preserve"> Diseñar una presentación con gráficos, sobre los avances y beneficios que el trabajo de los docentes le ha traído al proyecto curricular.</t>
  </si>
  <si>
    <t>NOMBRE DE LA ACTIVIDAD
(Las actividades pueden organizarse según las oportunidades de mejora identificadas en cada una de las caracteristicas que componen los factores. Pueden agregarse los espacios que necesite el programa)</t>
  </si>
  <si>
    <t>PESO DE LA ACTIVIDAD
(Se calcula de la misma manera en que se ponderan factores y caracteristicas)</t>
  </si>
  <si>
    <t>ARCHIVO SOPORTE O EVIDENCIA 
(Archivo que se sube como anexo al sistema)</t>
  </si>
  <si>
    <t xml:space="preserve">Factor 1.  Misión, proyecto institucional y de programa </t>
  </si>
  <si>
    <t xml:space="preserve">Caract.1 </t>
  </si>
  <si>
    <t>Caract.2</t>
  </si>
  <si>
    <t>Caract.3</t>
  </si>
  <si>
    <t>C.P</t>
  </si>
  <si>
    <t>M.P</t>
  </si>
  <si>
    <t>L.P</t>
  </si>
  <si>
    <t xml:space="preserve">Para el factor 1. se deben inciar de manera inmediata la caracteristica 1 en donde se socializara la proyección estrategica del programa y la caracteristica 2 con la actualización y divulgación del PEP a la comunidad academica, a largo plazo se desarrollara la caracteristica 3 en donde se evaluara el impacto del programa con respecto a sus objetivos </t>
  </si>
  <si>
    <t xml:space="preserve">Factor 2. Estudiantes </t>
  </si>
  <si>
    <t>Caract.6</t>
  </si>
  <si>
    <t>Caract.7</t>
  </si>
  <si>
    <t xml:space="preserve">Para el factor 2. se debn iniciar de manera inmediata la caracteristica 6 la difusión e las actividades extracurriculares y el aprovechamiento del tiempo libre y la caracteristica 7 con la divlugación de los derechos y deberes estudiantiles </t>
  </si>
  <si>
    <t>Caract.9</t>
  </si>
  <si>
    <t>Caract.10</t>
  </si>
  <si>
    <t>Caract. 11</t>
  </si>
  <si>
    <t>Caract. 12</t>
  </si>
  <si>
    <t>Caract. 13</t>
  </si>
  <si>
    <t>Caract. 14</t>
  </si>
  <si>
    <t xml:space="preserve">Factor 3. Profesores  </t>
  </si>
  <si>
    <t>Caract.16</t>
  </si>
  <si>
    <t>Caract. 17</t>
  </si>
  <si>
    <t>Caract. 19</t>
  </si>
  <si>
    <t>Caract. 18</t>
  </si>
  <si>
    <t>Caract. 20</t>
  </si>
  <si>
    <t>Caract. 21</t>
  </si>
  <si>
    <t>Caract. 22</t>
  </si>
  <si>
    <t>Caract. 23</t>
  </si>
  <si>
    <t>Caract. 24</t>
  </si>
  <si>
    <t>Caract. 25</t>
  </si>
  <si>
    <t xml:space="preserve">Para el factor 3. se deben iniciar de manera inmediata las caracteristicas 9, 10, 12, 13 y 14 sobre la divulagación de los derechos del estatuto profesoral, la incorporación docente, politicas de estimulo, producción  de material y cambio de categoria en escalafon docente, con una prioridad media se encuentra la caracteristica 11 con los programas de capacitación pedagogica de personal docente </t>
  </si>
  <si>
    <t xml:space="preserve">Para el factor 4. se deben iniciar de manera inmediata las caracteristicas 16, 17, 17,18,19,20,21,22,23,24 y 25 que hacen referencia a la integración del curriculo en las pruebas SABER PRO, sensibilización a los estudiantes, procesos de homologación, rendimiento de estudiantes de primero a ultimo semestre, evaluación de trabajos de grado según competencias de egresados, entre otros y de mediano plazo las caracteristicas 16, 19, 22,22,23 y 25 que hacen referencia a la actualización del plan de estudios, estrategias de aprendizaje, renovación del registro calificado y estimulos al uso de las plataformas </t>
  </si>
  <si>
    <t xml:space="preserve">Factor 4. Procesos académicos   </t>
  </si>
  <si>
    <t xml:space="preserve">Factor 5. Visibilidad nacional e internacional </t>
  </si>
  <si>
    <t>Caract. 27</t>
  </si>
  <si>
    <t xml:space="preserve">Caract. 28 </t>
  </si>
  <si>
    <t>Para el factor 5 se deben iniciar de manera inmediata la caracteristica 27 con la inserción del proyecto curricular en contextos nacionales e internacionales y la caracteristica 28 con las relaciones externas entre docentes y estudiantes, y de mediano plazo las caracteristicas 27 con encuentros nacionales, la promoción de la movilidad y la elaboración de los estudios de factibilidad para doble titulación.</t>
  </si>
  <si>
    <t xml:space="preserve">Factor 6. Investigación y creación artistica y cultural  </t>
  </si>
  <si>
    <t>Caract. 29</t>
  </si>
  <si>
    <t>Caract. 30</t>
  </si>
  <si>
    <t>Para el factor 6 se deben inicar de manera inmediata todas sus caracteristicas tanto de fortalecimiento de grupo de investigación y de semilleros, seguimiento de proyectos de grado, productividad academica en publicación de material docente y participación de los docentes.</t>
  </si>
  <si>
    <t xml:space="preserve">Factor 7. Bienestar Institucional   </t>
  </si>
  <si>
    <t>Caract. 31</t>
  </si>
  <si>
    <t>Caract. 32</t>
  </si>
  <si>
    <t>Para el factor 7 se deben inicar de manera inmediata todas sus caracteristicas tanto de divulgación de los servicios de bienestar, seguimiento a las razones de aplazamiento y de repitencia de espacios academicos, permanencia y retención acorde a las metodologias de enseñanza de cada periodo lectivo</t>
  </si>
  <si>
    <t>Caract. 33</t>
  </si>
  <si>
    <t>Caract. 34</t>
  </si>
  <si>
    <t>Para el factor 8 se deben iniciar de manera inmediata la caracteristica 33 con referencia al sistema de gestión de calidad y caracteristica 34 con el fortalecimiento de las estrategias de comunicación y de mediano plazo la gestión de los procesos administrativos y la calidad de los sistemas de comunicación e información</t>
  </si>
  <si>
    <t xml:space="preserve">Factor 8. Organización administración   y gestión </t>
  </si>
  <si>
    <t xml:space="preserve">Factor 9. Impacto de los egresados en el medio  </t>
  </si>
  <si>
    <t>Caract. 36</t>
  </si>
  <si>
    <t>Caract. 37</t>
  </si>
  <si>
    <t xml:space="preserve">Para el factor 9 se deb iniciar de manera inmediata todas sus caracteristicas tanto de actualiación de base de datos y seguimiento a los egresados, mundo laboral y el diseño de estrategias para promover e incentivar a los egresados para que formen parte de comunidades academicas en el contexto nacional e internacional </t>
  </si>
  <si>
    <t xml:space="preserve">Factor 10. Recursos fisicos y financieros </t>
  </si>
  <si>
    <t>Caract. 39</t>
  </si>
  <si>
    <t>Caract. 40</t>
  </si>
  <si>
    <t>Para el factor 10. se debe iniciar de manera inmediata el estudio de viabilidad financiera  y de largo plazo  los procesos asociados con la aplicación de los controles legales y administrativos para el manejo transparente de los recursos</t>
  </si>
  <si>
    <t>Indice de interdisciplinariedad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</si>
</sst>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1"/>
      <color theme="1"/>
      <name val="Calibri"/>
      <family val="2"/>
      <scheme val="minor"/>
    </font>
    <font>
      <b/>
      <sz val="11"/>
      <color rgb="FF3F3F3F"/>
      <name val="Calibri"/>
      <family val="2"/>
      <scheme val="minor"/>
    </font>
    <font>
      <b/>
      <sz val="16"/>
      <color theme="1"/>
      <name val="Arial Narrow"/>
      <family val="2"/>
    </font>
    <font>
      <b/>
      <sz val="22"/>
      <color theme="1"/>
      <name val="Arial Narrow"/>
      <family val="2"/>
    </font>
    <font>
      <sz val="11"/>
      <color theme="1"/>
      <name val="Calibri"/>
      <family val="2"/>
      <scheme val="minor"/>
    </font>
    <font>
      <sz val="11"/>
      <color rgb="FFFF0000"/>
      <name val="Calibri"/>
      <family val="2"/>
      <scheme val="minor"/>
    </font>
    <font>
      <sz val="11"/>
      <name val="Calibri"/>
      <family val="2"/>
      <scheme val="minor"/>
    </font>
    <font>
      <b/>
      <sz val="12"/>
      <color rgb="FF000000"/>
      <name val="Times New Roman"/>
      <family val="1"/>
    </font>
    <font>
      <b/>
      <sz val="12"/>
      <name val="Times New Roman"/>
      <family val="1"/>
    </font>
    <font>
      <b/>
      <sz val="12"/>
      <color theme="1"/>
      <name val="Times New Roman"/>
      <family val="1"/>
    </font>
    <font>
      <sz val="12"/>
      <color rgb="FF000000"/>
      <name val="Times New Roman"/>
      <family val="1"/>
    </font>
    <font>
      <sz val="12"/>
      <color theme="1"/>
      <name val="Times New Roman"/>
      <family val="1"/>
    </font>
    <font>
      <sz val="12"/>
      <name val="Times New Roman"/>
      <family val="1"/>
    </font>
    <font>
      <b/>
      <sz val="12"/>
      <color rgb="FFFF0000"/>
      <name val="Times New Roman"/>
      <family val="1"/>
    </font>
  </fonts>
  <fills count="13">
    <fill>
      <patternFill patternType="none"/>
    </fill>
    <fill>
      <patternFill patternType="gray125"/>
    </fill>
    <fill>
      <patternFill patternType="solid">
        <fgColor rgb="FFF2F2F2"/>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6" tint="0.3999755851924192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39997558519241921"/>
        <bgColor indexed="64"/>
      </patternFill>
    </fill>
  </fills>
  <borders count="24">
    <border>
      <left/>
      <right/>
      <top/>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top style="thin">
        <color rgb="FF3F3F3F"/>
      </top>
      <bottom/>
      <diagonal/>
    </border>
    <border>
      <left/>
      <right/>
      <top/>
      <bottom style="thin">
        <color rgb="FF3F3F3F"/>
      </bottom>
      <diagonal/>
    </border>
  </borders>
  <cellStyleXfs count="3">
    <xf numFmtId="0" fontId="0" fillId="0" borderId="0"/>
    <xf numFmtId="0" fontId="1" fillId="2" borderId="1" applyNumberFormat="0" applyAlignment="0" applyProtection="0"/>
    <xf numFmtId="9" fontId="4" fillId="0" borderId="0" applyFont="0" applyFill="0" applyBorder="0" applyAlignment="0" applyProtection="0"/>
  </cellStyleXfs>
  <cellXfs count="306">
    <xf numFmtId="0" fontId="0" fillId="0" borderId="0" xfId="0"/>
    <xf numFmtId="0" fontId="0" fillId="0" borderId="2" xfId="0" applyBorder="1"/>
    <xf numFmtId="0" fontId="6" fillId="0" borderId="2" xfId="0" applyFont="1" applyBorder="1"/>
    <xf numFmtId="0" fontId="0" fillId="0" borderId="0" xfId="0" applyFill="1"/>
    <xf numFmtId="0" fontId="0" fillId="0" borderId="0" xfId="2" applyNumberFormat="1" applyFont="1" applyFill="1"/>
    <xf numFmtId="14" fontId="7" fillId="0" borderId="0" xfId="0" applyNumberFormat="1" applyFont="1" applyAlignment="1">
      <alignment horizontal="center" vertical="center"/>
    </xf>
    <xf numFmtId="0" fontId="9" fillId="7" borderId="2" xfId="0" applyFont="1" applyFill="1" applyBorder="1" applyAlignment="1">
      <alignment horizontal="center" vertical="center"/>
    </xf>
    <xf numFmtId="0" fontId="9" fillId="7" borderId="13" xfId="0" applyFont="1" applyFill="1" applyBorder="1" applyAlignment="1">
      <alignment horizontal="center" vertical="center"/>
    </xf>
    <xf numFmtId="0" fontId="9" fillId="7" borderId="17"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11" fillId="0" borderId="15" xfId="0" applyFont="1" applyBorder="1"/>
    <xf numFmtId="9" fontId="11" fillId="0" borderId="5" xfId="2" applyFont="1" applyBorder="1"/>
    <xf numFmtId="9" fontId="11" fillId="4" borderId="2" xfId="0" applyNumberFormat="1" applyFont="1" applyFill="1" applyBorder="1"/>
    <xf numFmtId="0" fontId="11" fillId="0" borderId="2" xfId="0" applyFont="1" applyBorder="1"/>
    <xf numFmtId="0" fontId="11" fillId="0" borderId="16" xfId="0" applyFont="1" applyBorder="1"/>
    <xf numFmtId="9" fontId="11" fillId="0" borderId="8" xfId="2" applyFont="1" applyBorder="1"/>
    <xf numFmtId="9" fontId="11" fillId="3" borderId="2" xfId="0" applyNumberFormat="1" applyFont="1" applyFill="1" applyBorder="1"/>
    <xf numFmtId="0" fontId="11" fillId="7" borderId="2" xfId="0" applyFont="1" applyFill="1" applyBorder="1"/>
    <xf numFmtId="0" fontId="11" fillId="7" borderId="5" xfId="0" applyFont="1" applyFill="1" applyBorder="1"/>
    <xf numFmtId="0" fontId="11" fillId="7" borderId="13" xfId="0" applyFont="1" applyFill="1" applyBorder="1"/>
    <xf numFmtId="9" fontId="11" fillId="7" borderId="13" xfId="0" applyNumberFormat="1" applyFont="1" applyFill="1" applyBorder="1"/>
    <xf numFmtId="9" fontId="11" fillId="7" borderId="2" xfId="0" applyNumberFormat="1" applyFont="1" applyFill="1" applyBorder="1"/>
    <xf numFmtId="0" fontId="11" fillId="7" borderId="0" xfId="0" applyFont="1" applyFill="1" applyBorder="1"/>
    <xf numFmtId="0" fontId="11" fillId="7" borderId="17" xfId="0" applyFont="1" applyFill="1" applyBorder="1"/>
    <xf numFmtId="0" fontId="11" fillId="0" borderId="4" xfId="0" applyFont="1" applyBorder="1"/>
    <xf numFmtId="9" fontId="11" fillId="0" borderId="10" xfId="2" applyFont="1" applyBorder="1"/>
    <xf numFmtId="0" fontId="12" fillId="7" borderId="4" xfId="0" applyFont="1" applyFill="1" applyBorder="1" applyAlignment="1">
      <alignment vertical="center"/>
    </xf>
    <xf numFmtId="0" fontId="11" fillId="7" borderId="10" xfId="0" applyFont="1" applyFill="1" applyBorder="1"/>
    <xf numFmtId="9" fontId="11" fillId="7" borderId="17" xfId="0" applyNumberFormat="1" applyFont="1" applyFill="1" applyBorder="1"/>
    <xf numFmtId="9" fontId="11" fillId="0" borderId="13" xfId="2" applyFont="1" applyBorder="1"/>
    <xf numFmtId="0" fontId="11" fillId="7" borderId="0" xfId="0" applyFont="1" applyFill="1"/>
    <xf numFmtId="0" fontId="11" fillId="0" borderId="2" xfId="0" applyFont="1" applyFill="1" applyBorder="1"/>
    <xf numFmtId="0" fontId="12" fillId="7" borderId="2" xfId="0" applyFont="1" applyFill="1" applyBorder="1"/>
    <xf numFmtId="0" fontId="11" fillId="7" borderId="14" xfId="0" applyFont="1" applyFill="1" applyBorder="1"/>
    <xf numFmtId="0" fontId="8" fillId="7" borderId="17" xfId="0" applyFont="1" applyFill="1" applyBorder="1" applyAlignment="1">
      <alignment vertical="center" wrapText="1"/>
    </xf>
    <xf numFmtId="0" fontId="8" fillId="7" borderId="13" xfId="0" applyFont="1" applyFill="1" applyBorder="1"/>
    <xf numFmtId="9" fontId="11" fillId="6" borderId="13" xfId="2" applyFont="1" applyFill="1" applyBorder="1"/>
    <xf numFmtId="9" fontId="11" fillId="0" borderId="13" xfId="2" applyFont="1" applyBorder="1" applyAlignment="1">
      <alignment wrapText="1"/>
    </xf>
    <xf numFmtId="0" fontId="11" fillId="7" borderId="2" xfId="0" applyFont="1" applyFill="1" applyBorder="1" applyAlignment="1">
      <alignment vertical="center" wrapText="1"/>
    </xf>
    <xf numFmtId="0" fontId="11" fillId="0" borderId="2" xfId="0" applyFont="1" applyBorder="1" applyAlignment="1">
      <alignment horizontal="center" vertical="center"/>
    </xf>
    <xf numFmtId="9" fontId="11" fillId="7" borderId="13" xfId="2" applyFont="1" applyFill="1" applyBorder="1"/>
    <xf numFmtId="0" fontId="11" fillId="6" borderId="2" xfId="0" applyFont="1" applyFill="1" applyBorder="1"/>
    <xf numFmtId="9" fontId="11" fillId="9" borderId="2" xfId="0" applyNumberFormat="1" applyFont="1" applyFill="1" applyBorder="1"/>
    <xf numFmtId="0" fontId="12" fillId="0" borderId="2" xfId="0" applyFont="1" applyFill="1" applyBorder="1"/>
    <xf numFmtId="0" fontId="12" fillId="0" borderId="15" xfId="0" applyFont="1" applyBorder="1"/>
    <xf numFmtId="0" fontId="11" fillId="0" borderId="16" xfId="0" applyFont="1" applyBorder="1" applyAlignment="1">
      <alignment horizontal="center" vertical="center"/>
    </xf>
    <xf numFmtId="0" fontId="7" fillId="0" borderId="2" xfId="0" applyFont="1" applyBorder="1" applyAlignment="1">
      <alignment horizontal="center" vertical="center" wrapText="1"/>
    </xf>
    <xf numFmtId="9" fontId="11" fillId="0" borderId="2" xfId="2" applyFont="1" applyBorder="1" applyAlignment="1">
      <alignment horizontal="center" vertical="center"/>
    </xf>
    <xf numFmtId="9" fontId="11" fillId="8" borderId="2" xfId="0" applyNumberFormat="1" applyFont="1" applyFill="1" applyBorder="1"/>
    <xf numFmtId="0" fontId="12" fillId="0" borderId="2" xfId="0" applyFont="1" applyBorder="1"/>
    <xf numFmtId="0" fontId="11" fillId="7" borderId="2" xfId="0" applyFont="1" applyFill="1" applyBorder="1" applyAlignment="1">
      <alignment wrapText="1"/>
    </xf>
    <xf numFmtId="9" fontId="11" fillId="3" borderId="2" xfId="2" applyFont="1" applyFill="1" applyBorder="1"/>
    <xf numFmtId="9" fontId="11" fillId="3" borderId="2" xfId="2" applyNumberFormat="1" applyFont="1" applyFill="1" applyBorder="1"/>
    <xf numFmtId="9" fontId="11" fillId="7" borderId="13" xfId="2" applyFont="1" applyFill="1" applyBorder="1" applyAlignment="1">
      <alignment vertical="center"/>
    </xf>
    <xf numFmtId="9" fontId="12" fillId="0" borderId="13" xfId="2" applyFont="1" applyBorder="1"/>
    <xf numFmtId="9" fontId="12" fillId="7" borderId="13" xfId="0" applyNumberFormat="1" applyFont="1" applyFill="1" applyBorder="1"/>
    <xf numFmtId="0" fontId="8" fillId="7" borderId="2" xfId="0" applyFont="1" applyFill="1" applyBorder="1" applyAlignment="1">
      <alignment horizontal="center" vertical="center" wrapText="1"/>
    </xf>
    <xf numFmtId="9" fontId="12" fillId="7" borderId="13" xfId="2" applyFont="1" applyFill="1" applyBorder="1"/>
    <xf numFmtId="0" fontId="10" fillId="7" borderId="2" xfId="0" applyFont="1" applyFill="1" applyBorder="1" applyAlignment="1">
      <alignment vertical="center" wrapText="1"/>
    </xf>
    <xf numFmtId="0" fontId="12" fillId="7" borderId="2" xfId="0" applyFont="1" applyFill="1" applyBorder="1" applyAlignment="1">
      <alignment wrapText="1"/>
    </xf>
    <xf numFmtId="9" fontId="12" fillId="3" borderId="2" xfId="0" applyNumberFormat="1" applyFont="1" applyFill="1" applyBorder="1"/>
    <xf numFmtId="9" fontId="11" fillId="7" borderId="2" xfId="2" applyFont="1" applyFill="1" applyBorder="1"/>
    <xf numFmtId="0" fontId="11" fillId="0" borderId="15" xfId="0" applyFont="1" applyFill="1" applyBorder="1"/>
    <xf numFmtId="0" fontId="10" fillId="0" borderId="6" xfId="0" applyFont="1" applyBorder="1" applyAlignment="1">
      <alignment horizontal="center" vertical="top" wrapText="1"/>
    </xf>
    <xf numFmtId="0" fontId="11" fillId="0" borderId="0" xfId="0" applyFont="1"/>
    <xf numFmtId="9" fontId="11" fillId="5" borderId="18" xfId="0" applyNumberFormat="1" applyFont="1" applyFill="1" applyBorder="1"/>
    <xf numFmtId="0" fontId="8" fillId="7" borderId="3" xfId="1" applyFont="1" applyFill="1" applyBorder="1" applyAlignment="1">
      <alignment horizontal="center" vertical="center"/>
    </xf>
    <xf numFmtId="0" fontId="8" fillId="7" borderId="3" xfId="1" applyFont="1" applyFill="1" applyBorder="1" applyAlignment="1">
      <alignment horizontal="center" vertical="center" wrapText="1"/>
    </xf>
    <xf numFmtId="0" fontId="12" fillId="11" borderId="2" xfId="1" applyFont="1" applyFill="1" applyBorder="1" applyAlignment="1">
      <alignment horizontal="left"/>
    </xf>
    <xf numFmtId="0" fontId="8" fillId="10" borderId="3" xfId="1" applyFont="1" applyFill="1" applyBorder="1" applyAlignment="1">
      <alignment horizontal="center" vertical="center" wrapText="1"/>
    </xf>
    <xf numFmtId="0" fontId="8" fillId="10" borderId="3" xfId="1" applyFont="1" applyFill="1" applyBorder="1" applyAlignment="1">
      <alignment horizontal="center" vertical="center"/>
    </xf>
    <xf numFmtId="0" fontId="0" fillId="0" borderId="0" xfId="0" applyFont="1"/>
    <xf numFmtId="0" fontId="6" fillId="0" borderId="0" xfId="0" applyFont="1"/>
    <xf numFmtId="0" fontId="8" fillId="11" borderId="2" xfId="1" applyFont="1" applyFill="1" applyBorder="1" applyAlignment="1">
      <alignment wrapText="1"/>
    </xf>
    <xf numFmtId="0" fontId="8" fillId="0" borderId="2" xfId="1" applyFont="1" applyFill="1" applyBorder="1" applyAlignment="1">
      <alignment horizontal="center" vertical="center" wrapText="1"/>
    </xf>
    <xf numFmtId="14" fontId="8" fillId="0" borderId="2" xfId="1" applyNumberFormat="1" applyFont="1" applyFill="1" applyBorder="1" applyAlignment="1">
      <alignment horizontal="center" vertical="center"/>
    </xf>
    <xf numFmtId="0" fontId="8" fillId="0" borderId="2" xfId="1" applyFont="1" applyFill="1" applyBorder="1" applyAlignment="1">
      <alignment horizontal="center" vertical="center"/>
    </xf>
    <xf numFmtId="0" fontId="8" fillId="0" borderId="2" xfId="0" applyFont="1" applyFill="1" applyBorder="1" applyAlignment="1">
      <alignment horizontal="center" vertical="center" wrapText="1"/>
    </xf>
    <xf numFmtId="9" fontId="8" fillId="0" borderId="2" xfId="1" applyNumberFormat="1" applyFont="1" applyFill="1" applyBorder="1" applyAlignment="1">
      <alignment horizontal="center" vertical="center"/>
    </xf>
    <xf numFmtId="10" fontId="8" fillId="0" borderId="2" xfId="1" applyNumberFormat="1" applyFont="1" applyFill="1" applyBorder="1" applyAlignment="1">
      <alignment horizontal="center" vertical="center"/>
    </xf>
    <xf numFmtId="0" fontId="8" fillId="0" borderId="2" xfId="0" applyFont="1" applyFill="1" applyBorder="1" applyAlignment="1">
      <alignment horizontal="center" vertical="center"/>
    </xf>
    <xf numFmtId="0" fontId="8" fillId="11" borderId="2" xfId="1" applyFont="1" applyFill="1" applyBorder="1" applyAlignment="1">
      <alignment horizontal="center" vertical="center" wrapText="1"/>
    </xf>
    <xf numFmtId="0" fontId="8" fillId="11" borderId="2" xfId="1" applyFont="1" applyFill="1" applyBorder="1" applyAlignment="1">
      <alignment horizontal="center" vertical="center"/>
    </xf>
    <xf numFmtId="0" fontId="8" fillId="10" borderId="15" xfId="0" applyFont="1" applyFill="1" applyBorder="1" applyAlignment="1">
      <alignment horizontal="center" vertical="center"/>
    </xf>
    <xf numFmtId="0" fontId="8" fillId="10" borderId="15" xfId="0" applyFont="1" applyFill="1" applyBorder="1" applyAlignment="1">
      <alignment horizontal="center" vertical="center" wrapText="1"/>
    </xf>
    <xf numFmtId="14" fontId="12" fillId="0" borderId="2" xfId="1" applyNumberFormat="1" applyFont="1" applyFill="1" applyBorder="1" applyAlignment="1">
      <alignment horizontal="center" vertical="center"/>
    </xf>
    <xf numFmtId="0" fontId="12" fillId="11" borderId="2" xfId="1" applyFont="1" applyFill="1" applyBorder="1" applyAlignment="1">
      <alignment horizontal="center" vertical="center"/>
    </xf>
    <xf numFmtId="164" fontId="8" fillId="11" borderId="2" xfId="1" applyNumberFormat="1" applyFont="1" applyFill="1" applyBorder="1" applyAlignment="1">
      <alignment horizontal="center" vertical="center"/>
    </xf>
    <xf numFmtId="164" fontId="9" fillId="0" borderId="2" xfId="2" applyNumberFormat="1" applyFont="1" applyBorder="1" applyAlignment="1">
      <alignment horizontal="center" vertical="center"/>
    </xf>
    <xf numFmtId="9" fontId="8" fillId="0" borderId="13" xfId="1" applyNumberFormat="1" applyFont="1" applyFill="1" applyBorder="1" applyAlignment="1">
      <alignment horizontal="center" vertical="center"/>
    </xf>
    <xf numFmtId="164" fontId="8" fillId="0" borderId="2" xfId="1" applyNumberFormat="1" applyFont="1" applyFill="1" applyBorder="1" applyAlignment="1">
      <alignment horizontal="center" vertical="center"/>
    </xf>
    <xf numFmtId="0" fontId="12" fillId="0" borderId="2" xfId="1" applyFont="1" applyFill="1" applyBorder="1" applyAlignment="1">
      <alignment horizontal="center" vertical="center" wrapText="1"/>
    </xf>
    <xf numFmtId="164" fontId="12" fillId="0" borderId="2" xfId="1" applyNumberFormat="1"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164" fontId="9" fillId="0" borderId="2" xfId="0" applyNumberFormat="1" applyFont="1" applyBorder="1" applyAlignment="1">
      <alignment horizontal="center" vertical="center"/>
    </xf>
    <xf numFmtId="9" fontId="12" fillId="11" borderId="2" xfId="0" applyNumberFormat="1" applyFont="1" applyFill="1" applyBorder="1" applyAlignment="1">
      <alignment horizontal="center" vertical="center"/>
    </xf>
    <xf numFmtId="10" fontId="11" fillId="0" borderId="2" xfId="2" applyNumberFormat="1" applyFont="1" applyBorder="1" applyAlignment="1">
      <alignment horizontal="center" vertical="center"/>
    </xf>
    <xf numFmtId="9" fontId="11" fillId="11" borderId="2" xfId="0" applyNumberFormat="1" applyFont="1" applyFill="1" applyBorder="1" applyAlignment="1">
      <alignment horizontal="center" vertical="center"/>
    </xf>
    <xf numFmtId="0" fontId="9" fillId="0" borderId="2" xfId="0" applyFont="1" applyBorder="1" applyAlignment="1">
      <alignment horizontal="center" vertical="center"/>
    </xf>
    <xf numFmtId="0" fontId="11" fillId="11" borderId="2" xfId="0" applyFont="1" applyFill="1" applyBorder="1" applyAlignment="1">
      <alignment horizontal="center" vertical="center"/>
    </xf>
    <xf numFmtId="0" fontId="12" fillId="11" borderId="2" xfId="1" applyFont="1" applyFill="1" applyBorder="1" applyAlignment="1">
      <alignment horizontal="center" vertical="center" wrapText="1"/>
    </xf>
    <xf numFmtId="164" fontId="12" fillId="11" borderId="2" xfId="1" applyNumberFormat="1" applyFont="1" applyFill="1" applyBorder="1" applyAlignment="1">
      <alignment horizontal="center" vertical="center"/>
    </xf>
    <xf numFmtId="0" fontId="12" fillId="0" borderId="2" xfId="1" applyFont="1" applyFill="1" applyBorder="1" applyAlignment="1">
      <alignment horizontal="center" vertical="center"/>
    </xf>
    <xf numFmtId="0" fontId="12" fillId="0" borderId="4" xfId="0" applyFont="1" applyFill="1" applyBorder="1" applyAlignment="1">
      <alignment horizontal="center" vertical="center" wrapText="1"/>
    </xf>
    <xf numFmtId="0" fontId="11" fillId="0" borderId="0" xfId="0" applyFont="1" applyAlignment="1">
      <alignment horizontal="center" vertical="center"/>
    </xf>
    <xf numFmtId="0" fontId="11" fillId="0" borderId="0" xfId="0" applyFont="1" applyFill="1" applyAlignment="1">
      <alignment horizontal="center" vertical="center" wrapText="1"/>
    </xf>
    <xf numFmtId="164" fontId="12" fillId="0" borderId="2" xfId="0" applyNumberFormat="1" applyFont="1" applyFill="1" applyBorder="1" applyAlignment="1">
      <alignment horizontal="center" vertical="center"/>
    </xf>
    <xf numFmtId="9" fontId="8" fillId="0" borderId="13" xfId="0" applyNumberFormat="1" applyFont="1" applyFill="1" applyBorder="1" applyAlignment="1">
      <alignment horizontal="center" vertical="center"/>
    </xf>
    <xf numFmtId="164" fontId="11" fillId="0" borderId="2" xfId="0" applyNumberFormat="1" applyFont="1" applyBorder="1" applyAlignment="1">
      <alignment horizontal="center" vertical="center"/>
    </xf>
    <xf numFmtId="10" fontId="9" fillId="5" borderId="2" xfId="0" applyNumberFormat="1" applyFont="1" applyFill="1" applyBorder="1" applyAlignment="1">
      <alignment horizontal="center" vertical="center"/>
    </xf>
    <xf numFmtId="0" fontId="8" fillId="7" borderId="22" xfId="1" applyFont="1" applyFill="1" applyBorder="1" applyAlignment="1">
      <alignment horizontal="center" vertical="center" wrapText="1"/>
    </xf>
    <xf numFmtId="0" fontId="8" fillId="7" borderId="2" xfId="1" applyFont="1" applyFill="1" applyBorder="1" applyAlignment="1">
      <alignment horizontal="center" vertical="center" wrapText="1"/>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14" fontId="7" fillId="0" borderId="16" xfId="0" applyNumberFormat="1" applyFont="1" applyBorder="1" applyAlignment="1">
      <alignment horizontal="center" vertical="center"/>
    </xf>
    <xf numFmtId="9" fontId="0" fillId="12" borderId="0" xfId="2" applyFont="1" applyFill="1"/>
    <xf numFmtId="0" fontId="11" fillId="0" borderId="2" xfId="0" applyFont="1" applyBorder="1" applyAlignment="1">
      <alignment horizontal="center" vertical="center" wrapText="1"/>
    </xf>
    <xf numFmtId="0" fontId="12" fillId="7" borderId="13" xfId="0" applyFont="1" applyFill="1" applyBorder="1"/>
    <xf numFmtId="0" fontId="10" fillId="7" borderId="13" xfId="0" applyFont="1" applyFill="1" applyBorder="1" applyAlignment="1">
      <alignment vertical="center" wrapText="1"/>
    </xf>
    <xf numFmtId="0" fontId="8" fillId="7" borderId="13" xfId="0" applyFont="1" applyFill="1" applyBorder="1" applyAlignment="1">
      <alignment horizontal="center" vertical="center" wrapText="1"/>
    </xf>
    <xf numFmtId="0" fontId="11" fillId="7" borderId="13" xfId="0" applyFont="1" applyFill="1" applyBorder="1" applyAlignment="1">
      <alignment wrapText="1"/>
    </xf>
    <xf numFmtId="0" fontId="11" fillId="7" borderId="13" xfId="0" applyFont="1" applyFill="1" applyBorder="1" applyAlignment="1">
      <alignment vertical="center" wrapText="1"/>
    </xf>
    <xf numFmtId="0" fontId="12" fillId="0" borderId="14"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4" xfId="0" applyFont="1" applyBorder="1" applyAlignment="1">
      <alignment horizontal="center" wrapText="1"/>
    </xf>
    <xf numFmtId="0" fontId="12" fillId="0" borderId="14" xfId="0" applyFont="1" applyBorder="1" applyAlignment="1">
      <alignment horizontal="center" vertical="center"/>
    </xf>
    <xf numFmtId="0" fontId="10" fillId="0" borderId="14" xfId="0" applyFont="1" applyBorder="1" applyAlignment="1">
      <alignment horizontal="center" vertical="center" wrapText="1"/>
    </xf>
    <xf numFmtId="0" fontId="10" fillId="0" borderId="14" xfId="0" applyFont="1" applyBorder="1" applyAlignment="1">
      <alignment horizontal="center" wrapText="1"/>
    </xf>
    <xf numFmtId="0" fontId="10" fillId="0" borderId="14" xfId="0" applyFont="1" applyBorder="1" applyAlignment="1">
      <alignment horizontal="justify" vertical="center"/>
    </xf>
    <xf numFmtId="0" fontId="10" fillId="0" borderId="7" xfId="0" applyFont="1" applyBorder="1" applyAlignment="1">
      <alignment horizontal="center" wrapText="1"/>
    </xf>
    <xf numFmtId="0" fontId="10" fillId="0" borderId="14" xfId="0" applyFont="1" applyBorder="1" applyAlignment="1">
      <alignment horizontal="center"/>
    </xf>
    <xf numFmtId="0" fontId="12" fillId="7" borderId="14" xfId="0" applyFont="1" applyFill="1" applyBorder="1"/>
    <xf numFmtId="0" fontId="12" fillId="0" borderId="14" xfId="0" applyFont="1" applyBorder="1" applyAlignment="1">
      <alignment horizontal="center" wrapText="1"/>
    </xf>
    <xf numFmtId="0" fontId="10" fillId="0" borderId="17"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4" xfId="0" applyFont="1" applyBorder="1" applyAlignment="1">
      <alignment horizontal="center" vertical="center"/>
    </xf>
    <xf numFmtId="0" fontId="11" fillId="0" borderId="14" xfId="0" applyFont="1" applyBorder="1" applyAlignment="1">
      <alignment vertical="center" wrapText="1"/>
    </xf>
    <xf numFmtId="0" fontId="11" fillId="0" borderId="14" xfId="0" applyFont="1" applyBorder="1" applyAlignment="1">
      <alignment horizontal="center" vertical="center"/>
    </xf>
    <xf numFmtId="0" fontId="10" fillId="0" borderId="9" xfId="0" applyFont="1" applyBorder="1" applyAlignment="1">
      <alignment horizontal="center" vertical="center" wrapText="1"/>
    </xf>
    <xf numFmtId="0" fontId="10" fillId="0" borderId="9" xfId="0" applyFont="1" applyBorder="1" applyAlignment="1">
      <alignment horizontal="center" wrapText="1"/>
    </xf>
    <xf numFmtId="0" fontId="11" fillId="0" borderId="9" xfId="0" applyFont="1" applyBorder="1" applyAlignment="1">
      <alignment horizontal="center" wrapText="1"/>
    </xf>
    <xf numFmtId="0" fontId="10" fillId="0" borderId="12" xfId="0" applyFont="1" applyBorder="1" applyAlignment="1">
      <alignment horizontal="center" wrapText="1"/>
    </xf>
    <xf numFmtId="0" fontId="11" fillId="7" borderId="7" xfId="0" applyFont="1" applyFill="1" applyBorder="1"/>
    <xf numFmtId="0" fontId="11" fillId="0" borderId="7" xfId="0" applyFont="1" applyBorder="1" applyAlignment="1">
      <alignment horizontal="center" wrapText="1"/>
    </xf>
    <xf numFmtId="0" fontId="9" fillId="7" borderId="14" xfId="0" applyFont="1" applyFill="1" applyBorder="1" applyAlignment="1">
      <alignment horizontal="center" vertical="center"/>
    </xf>
    <xf numFmtId="0" fontId="9" fillId="7" borderId="5" xfId="0" applyFont="1" applyFill="1" applyBorder="1" applyAlignment="1">
      <alignment horizontal="center" vertical="center"/>
    </xf>
    <xf numFmtId="0" fontId="11" fillId="7" borderId="4" xfId="0" applyFont="1" applyFill="1" applyBorder="1"/>
    <xf numFmtId="0" fontId="8" fillId="7" borderId="2" xfId="0" applyFont="1" applyFill="1" applyBorder="1"/>
    <xf numFmtId="0" fontId="8" fillId="7" borderId="2" xfId="0" applyFont="1" applyFill="1" applyBorder="1" applyAlignment="1">
      <alignment vertical="center" wrapText="1"/>
    </xf>
    <xf numFmtId="9" fontId="6" fillId="12" borderId="0" xfId="2" applyFont="1" applyFill="1"/>
    <xf numFmtId="0" fontId="11" fillId="0" borderId="2" xfId="0" applyFont="1" applyBorder="1" applyAlignment="1">
      <alignment horizontal="center" vertical="center"/>
    </xf>
    <xf numFmtId="9" fontId="11" fillId="0" borderId="2" xfId="2" applyFont="1" applyBorder="1" applyAlignment="1">
      <alignment horizontal="center" vertical="center"/>
    </xf>
    <xf numFmtId="0" fontId="12" fillId="0" borderId="4" xfId="0" applyFont="1"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wrapText="1"/>
    </xf>
    <xf numFmtId="0" fontId="2" fillId="0" borderId="0" xfId="0" applyFont="1" applyAlignment="1">
      <alignment horizontal="center" vertical="center" wrapText="1"/>
    </xf>
    <xf numFmtId="0" fontId="3" fillId="0" borderId="23" xfId="0" applyFont="1" applyBorder="1" applyAlignment="1">
      <alignment horizontal="center" vertical="center" wrapText="1"/>
    </xf>
    <xf numFmtId="14" fontId="7" fillId="0" borderId="5" xfId="0" applyNumberFormat="1" applyFont="1" applyBorder="1" applyAlignment="1">
      <alignment horizontal="center" vertical="center"/>
    </xf>
    <xf numFmtId="14" fontId="7" fillId="0" borderId="8" xfId="0" applyNumberFormat="1" applyFont="1" applyBorder="1" applyAlignment="1">
      <alignment horizontal="center" vertical="center"/>
    </xf>
    <xf numFmtId="14" fontId="7" fillId="0" borderId="10" xfId="0" applyNumberFormat="1" applyFont="1" applyBorder="1" applyAlignment="1">
      <alignment horizontal="center" vertical="center"/>
    </xf>
    <xf numFmtId="14" fontId="7" fillId="0" borderId="15" xfId="0" applyNumberFormat="1" applyFont="1" applyBorder="1" applyAlignment="1">
      <alignment horizontal="center" vertical="center"/>
    </xf>
    <xf numFmtId="14" fontId="7" fillId="0" borderId="16" xfId="0" applyNumberFormat="1" applyFont="1" applyBorder="1" applyAlignment="1">
      <alignment horizontal="center" vertical="center"/>
    </xf>
    <xf numFmtId="14" fontId="7" fillId="0" borderId="4" xfId="0" applyNumberFormat="1" applyFont="1" applyBorder="1" applyAlignment="1">
      <alignment horizontal="center" vertical="center"/>
    </xf>
    <xf numFmtId="14" fontId="7" fillId="0" borderId="5" xfId="0" applyNumberFormat="1" applyFont="1" applyBorder="1" applyAlignment="1">
      <alignment horizontal="center" vertical="center" wrapText="1"/>
    </xf>
    <xf numFmtId="14" fontId="7" fillId="0" borderId="10" xfId="0" applyNumberFormat="1" applyFont="1" applyBorder="1" applyAlignment="1">
      <alignment horizontal="center" vertical="center" wrapText="1"/>
    </xf>
    <xf numFmtId="14" fontId="7" fillId="0" borderId="15"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14" fontId="7" fillId="0" borderId="8" xfId="0" applyNumberFormat="1" applyFont="1" applyBorder="1" applyAlignment="1">
      <alignment horizontal="center" vertical="center" wrapText="1"/>
    </xf>
    <xf numFmtId="14" fontId="7" fillId="0" borderId="16" xfId="0" applyNumberFormat="1" applyFont="1" applyBorder="1" applyAlignment="1">
      <alignment horizontal="center" vertical="center" wrapText="1"/>
    </xf>
    <xf numFmtId="0" fontId="11" fillId="0" borderId="2"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2" xfId="0" applyFont="1" applyBorder="1" applyAlignment="1">
      <alignment horizontal="center" vertical="center" wrapText="1"/>
    </xf>
    <xf numFmtId="0" fontId="8" fillId="0" borderId="2" xfId="0" applyFont="1" applyBorder="1" applyAlignment="1">
      <alignment horizontal="center" vertical="center" wrapText="1"/>
    </xf>
    <xf numFmtId="0" fontId="12" fillId="0" borderId="2" xfId="0" applyFont="1" applyBorder="1" applyAlignment="1">
      <alignment horizontal="center" vertical="center" wrapText="1"/>
    </xf>
    <xf numFmtId="9" fontId="11" fillId="0" borderId="2" xfId="2" applyFont="1" applyBorder="1" applyAlignment="1">
      <alignment horizontal="center" vertical="center" wrapText="1"/>
    </xf>
    <xf numFmtId="0" fontId="11" fillId="0" borderId="2" xfId="0" applyFont="1" applyBorder="1" applyAlignment="1">
      <alignment horizontal="center" vertical="center"/>
    </xf>
    <xf numFmtId="9" fontId="11" fillId="0" borderId="2" xfId="2" applyFont="1" applyBorder="1" applyAlignment="1">
      <alignment horizontal="center" vertical="center"/>
    </xf>
    <xf numFmtId="14" fontId="9" fillId="0" borderId="5"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10" xfId="0" applyNumberFormat="1" applyFont="1" applyBorder="1" applyAlignment="1">
      <alignment horizontal="center" vertical="center"/>
    </xf>
    <xf numFmtId="0" fontId="10" fillId="0" borderId="2" xfId="0" applyFont="1" applyBorder="1" applyAlignment="1">
      <alignment horizontal="center" vertical="center" wrapText="1"/>
    </xf>
    <xf numFmtId="0" fontId="9" fillId="7" borderId="2"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4" xfId="0" applyFont="1" applyBorder="1" applyAlignment="1">
      <alignment horizontal="center" vertical="center" wrapText="1"/>
    </xf>
    <xf numFmtId="9" fontId="11" fillId="0" borderId="8" xfId="2" applyFont="1" applyBorder="1" applyAlignment="1">
      <alignment horizontal="center" vertical="center"/>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2" xfId="0" applyFont="1" applyBorder="1" applyAlignment="1">
      <alignment horizontal="center" vertical="center" wrapText="1"/>
    </xf>
    <xf numFmtId="9" fontId="11" fillId="0" borderId="15" xfId="2" applyFont="1" applyBorder="1" applyAlignment="1">
      <alignment horizontal="center" vertical="center" wrapText="1"/>
    </xf>
    <xf numFmtId="9" fontId="11" fillId="0" borderId="16" xfId="2" applyFont="1" applyBorder="1" applyAlignment="1">
      <alignment horizontal="center" vertical="center" wrapText="1"/>
    </xf>
    <xf numFmtId="9" fontId="11" fillId="0" borderId="4" xfId="2" applyFont="1" applyBorder="1" applyAlignment="1">
      <alignment horizontal="center" vertical="center" wrapText="1"/>
    </xf>
    <xf numFmtId="14" fontId="9" fillId="0" borderId="5" xfId="0" applyNumberFormat="1" applyFont="1" applyBorder="1" applyAlignment="1">
      <alignment horizontal="center"/>
    </xf>
    <xf numFmtId="14" fontId="9" fillId="0" borderId="10" xfId="0" applyNumberFormat="1" applyFont="1" applyBorder="1" applyAlignment="1">
      <alignment horizontal="center"/>
    </xf>
    <xf numFmtId="0" fontId="11" fillId="0" borderId="6" xfId="0" applyFont="1" applyBorder="1" applyAlignment="1">
      <alignment horizontal="center" vertical="center" wrapText="1"/>
    </xf>
    <xf numFmtId="0" fontId="11" fillId="0" borderId="0" xfId="0" applyFont="1" applyBorder="1" applyAlignment="1">
      <alignment horizontal="center" vertical="center" wrapText="1"/>
    </xf>
    <xf numFmtId="0" fontId="7" fillId="0" borderId="2" xfId="0" applyFont="1" applyBorder="1" applyAlignment="1">
      <alignment horizontal="center" wrapText="1"/>
    </xf>
    <xf numFmtId="0" fontId="7" fillId="0" borderId="15" xfId="0"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12" fillId="0" borderId="2"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4" xfId="0" applyFont="1" applyBorder="1" applyAlignment="1">
      <alignment horizontal="center" vertical="center"/>
    </xf>
    <xf numFmtId="9" fontId="11" fillId="0" borderId="15" xfId="2" applyFont="1" applyBorder="1" applyAlignment="1">
      <alignment horizontal="center" vertical="center"/>
    </xf>
    <xf numFmtId="9" fontId="11" fillId="0" borderId="16" xfId="2" applyFont="1" applyBorder="1" applyAlignment="1">
      <alignment horizontal="center" vertical="center"/>
    </xf>
    <xf numFmtId="9" fontId="11" fillId="0" borderId="4" xfId="2" applyFont="1" applyBorder="1" applyAlignment="1">
      <alignment horizontal="center" vertical="center"/>
    </xf>
    <xf numFmtId="14" fontId="8" fillId="0" borderId="15" xfId="0" applyNumberFormat="1" applyFont="1" applyBorder="1" applyAlignment="1">
      <alignment horizontal="center" vertical="center" wrapText="1"/>
    </xf>
    <xf numFmtId="14" fontId="8" fillId="0" borderId="16" xfId="0" applyNumberFormat="1" applyFont="1" applyBorder="1" applyAlignment="1">
      <alignment horizontal="center" vertical="center" wrapText="1"/>
    </xf>
    <xf numFmtId="14" fontId="8" fillId="0" borderId="4"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6" xfId="0" applyFont="1" applyBorder="1" applyAlignment="1">
      <alignment horizontal="center" vertical="center" wrapText="1"/>
    </xf>
    <xf numFmtId="0" fontId="7" fillId="0" borderId="0" xfId="0" applyFont="1" applyBorder="1" applyAlignment="1">
      <alignment horizontal="center" vertical="center" wrapText="1"/>
    </xf>
    <xf numFmtId="0" fontId="7" fillId="0" borderId="11" xfId="0" applyFont="1" applyBorder="1" applyAlignment="1">
      <alignment horizontal="center" vertical="center" wrapText="1"/>
    </xf>
    <xf numFmtId="14" fontId="8" fillId="0" borderId="15" xfId="0" applyNumberFormat="1" applyFont="1" applyBorder="1" applyAlignment="1">
      <alignment horizontal="center" vertical="center"/>
    </xf>
    <xf numFmtId="14" fontId="8" fillId="0" borderId="16" xfId="0" applyNumberFormat="1" applyFont="1" applyBorder="1" applyAlignment="1">
      <alignment horizontal="center" vertical="center"/>
    </xf>
    <xf numFmtId="14" fontId="8" fillId="0" borderId="4"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0" xfId="0" applyFont="1" applyBorder="1" applyAlignment="1">
      <alignment horizontal="center" vertical="center"/>
    </xf>
    <xf numFmtId="9" fontId="11" fillId="0" borderId="6" xfId="2" applyFont="1" applyBorder="1" applyAlignment="1">
      <alignment horizontal="center" vertical="center" wrapText="1"/>
    </xf>
    <xf numFmtId="9" fontId="11" fillId="0" borderId="0" xfId="2"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4" xfId="0" applyFont="1" applyBorder="1" applyAlignment="1">
      <alignment horizontal="center" vertical="center" wrapText="1"/>
    </xf>
    <xf numFmtId="9" fontId="11" fillId="0" borderId="0" xfId="2" applyFont="1" applyBorder="1" applyAlignment="1">
      <alignment horizontal="center" vertical="center"/>
    </xf>
    <xf numFmtId="9" fontId="12" fillId="0" borderId="2" xfId="2" applyFont="1" applyBorder="1" applyAlignment="1">
      <alignment horizontal="center" vertical="center"/>
    </xf>
    <xf numFmtId="0" fontId="8" fillId="0" borderId="6" xfId="0" applyFont="1" applyBorder="1" applyAlignment="1">
      <alignment horizontal="center" vertical="center" wrapText="1"/>
    </xf>
    <xf numFmtId="0" fontId="8" fillId="0" borderId="0" xfId="0" applyFont="1" applyAlignment="1">
      <alignment horizontal="center" vertical="center" wrapText="1"/>
    </xf>
    <xf numFmtId="9" fontId="12" fillId="0" borderId="2" xfId="2" applyFont="1" applyBorder="1" applyAlignment="1">
      <alignment horizontal="center" vertical="center" wrapText="1"/>
    </xf>
    <xf numFmtId="9" fontId="11" fillId="0" borderId="7" xfId="2" applyFont="1" applyBorder="1" applyAlignment="1">
      <alignment horizontal="center" vertical="center"/>
    </xf>
    <xf numFmtId="9" fontId="11" fillId="0" borderId="9" xfId="2" applyFont="1" applyBorder="1" applyAlignment="1">
      <alignment horizontal="center" vertical="center"/>
    </xf>
    <xf numFmtId="9" fontId="11" fillId="0" borderId="12" xfId="2" applyFont="1" applyBorder="1" applyAlignment="1">
      <alignment horizontal="center" vertical="center"/>
    </xf>
    <xf numFmtId="9" fontId="11" fillId="0" borderId="14" xfId="2" applyFont="1" applyBorder="1" applyAlignment="1">
      <alignment horizontal="center" vertical="center" wrapText="1"/>
    </xf>
    <xf numFmtId="9" fontId="11" fillId="0" borderId="14" xfId="2" applyFont="1" applyBorder="1" applyAlignment="1">
      <alignment horizontal="center" vertical="center"/>
    </xf>
    <xf numFmtId="9" fontId="11" fillId="0" borderId="7" xfId="2" applyFont="1" applyBorder="1" applyAlignment="1">
      <alignment horizontal="center" vertical="center" wrapText="1"/>
    </xf>
    <xf numFmtId="9" fontId="11" fillId="0" borderId="9" xfId="2" applyFont="1" applyBorder="1" applyAlignment="1">
      <alignment horizontal="center" vertical="center" wrapText="1"/>
    </xf>
    <xf numFmtId="9" fontId="11" fillId="0" borderId="12" xfId="2" applyFont="1" applyBorder="1" applyAlignment="1">
      <alignment horizontal="center" vertical="center" wrapText="1"/>
    </xf>
    <xf numFmtId="0" fontId="9" fillId="5" borderId="19" xfId="0" applyFont="1" applyFill="1" applyBorder="1" applyAlignment="1">
      <alignment horizontal="center"/>
    </xf>
    <xf numFmtId="0" fontId="9" fillId="5" borderId="20" xfId="0" applyFont="1" applyFill="1" applyBorder="1" applyAlignment="1">
      <alignment horizontal="center"/>
    </xf>
    <xf numFmtId="0" fontId="9" fillId="5" borderId="21" xfId="0" applyFont="1" applyFill="1" applyBorder="1" applyAlignment="1">
      <alignment horizontal="center"/>
    </xf>
    <xf numFmtId="0" fontId="11" fillId="0" borderId="0" xfId="0" applyFont="1" applyAlignment="1">
      <alignment horizontal="center" vertical="center" wrapText="1"/>
    </xf>
    <xf numFmtId="0" fontId="0" fillId="0" borderId="0" xfId="0" applyAlignment="1">
      <alignment vertical="center"/>
    </xf>
    <xf numFmtId="14" fontId="12" fillId="4" borderId="2" xfId="1" applyNumberFormat="1" applyFont="1" applyFill="1" applyBorder="1" applyAlignment="1">
      <alignment horizontal="center" vertical="center"/>
    </xf>
    <xf numFmtId="14" fontId="12" fillId="0" borderId="2" xfId="1" applyNumberFormat="1" applyFont="1" applyFill="1" applyBorder="1" applyAlignment="1">
      <alignment horizontal="center" vertical="center" wrapText="1"/>
    </xf>
    <xf numFmtId="14" fontId="12" fillId="5" borderId="2" xfId="1" applyNumberFormat="1" applyFont="1" applyFill="1" applyBorder="1" applyAlignment="1">
      <alignment horizontal="center" vertical="center"/>
    </xf>
    <xf numFmtId="14" fontId="12" fillId="3" borderId="2" xfId="1" applyNumberFormat="1" applyFont="1" applyFill="1" applyBorder="1" applyAlignment="1">
      <alignment horizontal="center" vertical="center"/>
    </xf>
    <xf numFmtId="9" fontId="11" fillId="0" borderId="2" xfId="0" applyNumberFormat="1" applyFont="1" applyBorder="1" applyAlignment="1">
      <alignment horizontal="center" vertical="center"/>
    </xf>
    <xf numFmtId="164" fontId="11" fillId="0" borderId="2" xfId="2" applyNumberFormat="1" applyFont="1" applyBorder="1" applyAlignment="1">
      <alignment horizontal="center" vertical="center"/>
    </xf>
    <xf numFmtId="3" fontId="11" fillId="0" borderId="2" xfId="0" applyNumberFormat="1" applyFont="1" applyBorder="1" applyAlignment="1">
      <alignment horizontal="center" vertical="center"/>
    </xf>
    <xf numFmtId="3" fontId="12" fillId="0" borderId="2" xfId="0" applyNumberFormat="1" applyFont="1" applyBorder="1" applyAlignment="1">
      <alignment horizontal="center" vertical="center"/>
    </xf>
    <xf numFmtId="9" fontId="12" fillId="0" borderId="2" xfId="1" applyNumberFormat="1" applyFont="1" applyFill="1" applyBorder="1" applyAlignment="1">
      <alignment horizontal="center" vertical="center" wrapText="1"/>
    </xf>
    <xf numFmtId="3" fontId="12" fillId="0" borderId="2" xfId="0" applyNumberFormat="1" applyFont="1" applyFill="1" applyBorder="1" applyAlignment="1">
      <alignment horizontal="center" vertical="center"/>
    </xf>
    <xf numFmtId="9" fontId="12" fillId="0" borderId="2" xfId="1" applyNumberFormat="1" applyFont="1" applyFill="1" applyBorder="1" applyAlignment="1">
      <alignment horizontal="center" vertical="center"/>
    </xf>
    <xf numFmtId="10" fontId="12" fillId="0" borderId="2" xfId="1" applyNumberFormat="1" applyFont="1" applyFill="1" applyBorder="1" applyAlignment="1">
      <alignment horizontal="center" vertical="center"/>
    </xf>
    <xf numFmtId="9" fontId="12" fillId="0" borderId="2" xfId="2" applyFont="1" applyFill="1" applyBorder="1" applyAlignment="1">
      <alignment horizontal="center" vertical="center"/>
    </xf>
    <xf numFmtId="3" fontId="12" fillId="0" borderId="2" xfId="0" applyNumberFormat="1" applyFont="1" applyFill="1" applyBorder="1" applyAlignment="1">
      <alignment horizontal="center" vertical="center" wrapText="1"/>
    </xf>
    <xf numFmtId="14" fontId="12" fillId="0" borderId="4" xfId="1" applyNumberFormat="1" applyFont="1" applyFill="1" applyBorder="1" applyAlignment="1">
      <alignment horizontal="center" vertical="center"/>
    </xf>
    <xf numFmtId="0" fontId="13" fillId="6" borderId="2" xfId="0" applyFont="1" applyFill="1" applyBorder="1" applyAlignment="1">
      <alignment horizontal="center" vertical="center" wrapText="1"/>
    </xf>
    <xf numFmtId="14" fontId="13" fillId="6" borderId="2" xfId="1" applyNumberFormat="1" applyFont="1" applyFill="1" applyBorder="1" applyAlignment="1">
      <alignment horizontal="center" vertical="center"/>
    </xf>
    <xf numFmtId="0" fontId="13" fillId="6" borderId="2" xfId="1" applyFont="1" applyFill="1" applyBorder="1" applyAlignment="1">
      <alignment horizontal="center" vertical="center" wrapText="1"/>
    </xf>
    <xf numFmtId="9" fontId="12" fillId="0" borderId="2" xfId="0" applyNumberFormat="1" applyFont="1" applyFill="1" applyBorder="1" applyAlignment="1">
      <alignment horizontal="center" vertical="center" wrapText="1"/>
    </xf>
    <xf numFmtId="0" fontId="6" fillId="6" borderId="0" xfId="0" applyFont="1" applyFill="1"/>
    <xf numFmtId="9" fontId="12" fillId="6" borderId="2" xfId="0" applyNumberFormat="1" applyFont="1" applyFill="1" applyBorder="1" applyAlignment="1">
      <alignment horizontal="center" vertical="center"/>
    </xf>
    <xf numFmtId="9" fontId="12" fillId="6" borderId="2" xfId="2" applyFont="1" applyFill="1" applyBorder="1" applyAlignment="1">
      <alignment horizontal="center" vertical="center"/>
    </xf>
    <xf numFmtId="3" fontId="12" fillId="6" borderId="2" xfId="0" applyNumberFormat="1" applyFont="1" applyFill="1" applyBorder="1" applyAlignment="1">
      <alignment horizontal="center" vertical="center"/>
    </xf>
    <xf numFmtId="0" fontId="12" fillId="6" borderId="2" xfId="0" applyFont="1" applyFill="1" applyBorder="1" applyAlignment="1">
      <alignment horizontal="center" vertical="center"/>
    </xf>
    <xf numFmtId="0" fontId="12" fillId="6" borderId="2" xfId="0" applyFont="1" applyFill="1" applyBorder="1" applyAlignment="1">
      <alignment horizontal="center" vertical="center" wrapText="1"/>
    </xf>
    <xf numFmtId="14" fontId="12" fillId="6" borderId="2" xfId="1" applyNumberFormat="1" applyFont="1" applyFill="1" applyBorder="1" applyAlignment="1">
      <alignment horizontal="center" vertical="center"/>
    </xf>
    <xf numFmtId="9" fontId="12" fillId="6" borderId="2" xfId="1" applyNumberFormat="1" applyFont="1" applyFill="1" applyBorder="1" applyAlignment="1">
      <alignment horizontal="center" vertical="center"/>
    </xf>
    <xf numFmtId="9" fontId="12" fillId="6" borderId="2" xfId="1" applyNumberFormat="1" applyFont="1" applyFill="1" applyBorder="1" applyAlignment="1">
      <alignment horizontal="center" vertical="center" wrapText="1"/>
    </xf>
    <xf numFmtId="0" fontId="12" fillId="6" borderId="2" xfId="1" applyFont="1" applyFill="1" applyBorder="1" applyAlignment="1">
      <alignment horizontal="center" vertical="center" wrapText="1"/>
    </xf>
    <xf numFmtId="0" fontId="6" fillId="11" borderId="4" xfId="0" applyFont="1" applyFill="1" applyBorder="1" applyAlignment="1">
      <alignment horizontal="center" vertical="center"/>
    </xf>
    <xf numFmtId="0" fontId="6" fillId="11" borderId="4" xfId="0" applyFont="1" applyFill="1" applyBorder="1" applyAlignment="1">
      <alignment horizontal="center" vertical="center" wrapText="1"/>
    </xf>
    <xf numFmtId="9" fontId="0" fillId="0" borderId="2" xfId="0" applyNumberFormat="1" applyFont="1" applyBorder="1" applyAlignment="1">
      <alignment horizontal="center"/>
    </xf>
    <xf numFmtId="164" fontId="4" fillId="0" borderId="2" xfId="2" applyNumberFormat="1" applyFont="1" applyBorder="1" applyAlignment="1">
      <alignment horizontal="center"/>
    </xf>
    <xf numFmtId="3" fontId="0" fillId="0" borderId="2" xfId="0" applyNumberFormat="1" applyFont="1" applyBorder="1" applyAlignment="1">
      <alignment horizontal="center"/>
    </xf>
    <xf numFmtId="9" fontId="4" fillId="0" borderId="2" xfId="2" applyFont="1" applyBorder="1" applyAlignment="1">
      <alignment horizontal="center"/>
    </xf>
    <xf numFmtId="0" fontId="0" fillId="0" borderId="2" xfId="0" applyFont="1" applyBorder="1" applyAlignment="1">
      <alignment horizontal="center"/>
    </xf>
    <xf numFmtId="3" fontId="6" fillId="0" borderId="2" xfId="0" applyNumberFormat="1" applyFont="1" applyBorder="1" applyAlignment="1">
      <alignment horizontal="center"/>
    </xf>
    <xf numFmtId="3" fontId="5" fillId="0" borderId="2" xfId="0" applyNumberFormat="1" applyFont="1" applyBorder="1" applyAlignment="1">
      <alignment horizontal="center"/>
    </xf>
    <xf numFmtId="0" fontId="6" fillId="4" borderId="2" xfId="0" applyFont="1" applyFill="1" applyBorder="1" applyAlignment="1">
      <alignment horizontal="center"/>
    </xf>
    <xf numFmtId="0" fontId="6" fillId="3" borderId="2" xfId="0" applyFont="1" applyFill="1" applyBorder="1" applyAlignment="1">
      <alignment horizontal="center"/>
    </xf>
    <xf numFmtId="0" fontId="6" fillId="5" borderId="2" xfId="0" applyFont="1" applyFill="1" applyBorder="1" applyAlignment="1">
      <alignment horizontal="center"/>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3" xfId="0" applyFont="1" applyBorder="1" applyAlignment="1">
      <alignment horizontal="center" vertical="center"/>
    </xf>
    <xf numFmtId="0" fontId="8" fillId="0" borderId="17" xfId="0" applyFont="1" applyBorder="1" applyAlignment="1">
      <alignment horizontal="center" vertical="center"/>
    </xf>
    <xf numFmtId="0" fontId="8" fillId="0" borderId="14" xfId="0" applyFont="1" applyBorder="1" applyAlignment="1">
      <alignment horizontal="center" vertical="center"/>
    </xf>
    <xf numFmtId="0" fontId="8" fillId="0" borderId="2" xfId="0" applyFont="1" applyBorder="1" applyAlignment="1">
      <alignment horizontal="center" vertical="center"/>
    </xf>
    <xf numFmtId="0" fontId="11" fillId="0" borderId="2" xfId="0" applyFont="1" applyBorder="1" applyAlignment="1">
      <alignment horizontal="center"/>
    </xf>
    <xf numFmtId="0" fontId="12" fillId="9" borderId="2" xfId="0" applyFont="1" applyFill="1" applyBorder="1" applyAlignment="1">
      <alignment horizontal="center"/>
    </xf>
    <xf numFmtId="0" fontId="11" fillId="3" borderId="2" xfId="0" applyFont="1" applyFill="1" applyBorder="1" applyAlignment="1">
      <alignment horizontal="center"/>
    </xf>
    <xf numFmtId="0" fontId="11" fillId="4" borderId="2" xfId="0" applyFont="1" applyFill="1" applyBorder="1" applyAlignment="1">
      <alignment horizontal="center"/>
    </xf>
    <xf numFmtId="0" fontId="12" fillId="0" borderId="1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xf numFmtId="0" fontId="12" fillId="0" borderId="16" xfId="0" applyFont="1" applyBorder="1" applyAlignment="1">
      <alignment horizontal="center" vertical="center" wrapText="1"/>
    </xf>
    <xf numFmtId="0" fontId="11" fillId="0" borderId="2" xfId="0" applyFont="1" applyBorder="1" applyAlignment="1">
      <alignment wrapText="1"/>
    </xf>
  </cellXfs>
  <cellStyles count="3">
    <cellStyle name="Normal" xfId="0" builtinId="0"/>
    <cellStyle name="Porcentaje" xfId="2" builtinId="5"/>
    <cellStyle name="Salida" xfId="1" builtinId="21"/>
  </cellStyles>
  <dxfs count="3">
    <dxf>
      <fill>
        <patternFill>
          <bgColor rgb="FFFFFF00"/>
        </patternFill>
      </fill>
    </dxf>
    <dxf>
      <font>
        <strike val="0"/>
      </font>
      <fill>
        <patternFill>
          <bgColor theme="9" tint="-0.24994659260841701"/>
        </patternFill>
      </fill>
    </dxf>
    <dxf>
      <font>
        <condense val="0"/>
        <extend val="0"/>
        <color rgb="FF9C0006"/>
      </font>
      <fill>
        <patternFill>
          <bgColor rgb="FFFFC7CE"/>
        </patternFill>
      </fill>
    </dxf>
  </dxfs>
  <tableStyles count="0" defaultTableStyle="TableStyleMedium2" defaultPivotStyle="PivotStyleLight16"/>
  <colors>
    <mruColors>
      <color rgb="FFFFFF99"/>
      <color rgb="FFFFFF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a:t>
            </a:r>
            <a:r>
              <a:rPr lang="es-CO" b="1" baseline="0">
                <a:solidFill>
                  <a:sysClr val="windowText" lastClr="000000"/>
                </a:solidFill>
              </a:rPr>
              <a:t> 1. Misión, proyecto institucional y de programa</a:t>
            </a:r>
            <a:endParaRPr lang="es-CO" b="1">
              <a:solidFill>
                <a:sysClr val="windowText" lastClr="000000"/>
              </a:solidFill>
            </a:endParaRP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semaforización'!$C$5:$C$7</c:f>
              <c:strCache>
                <c:ptCount val="3"/>
                <c:pt idx="0">
                  <c:v>Caract.1 </c:v>
                </c:pt>
                <c:pt idx="1">
                  <c:v>Caract.2</c:v>
                </c:pt>
                <c:pt idx="2">
                  <c:v>Caract.3</c:v>
                </c:pt>
              </c:strCache>
            </c:strRef>
          </c:cat>
          <c:val>
            <c:numRef>
              <c:f>'Estadisticas semaforización'!$D$5:$D$7</c:f>
              <c:numCache>
                <c:formatCode>General</c:formatCode>
                <c:ptCount val="3"/>
                <c:pt idx="0">
                  <c:v>1</c:v>
                </c:pt>
                <c:pt idx="1">
                  <c:v>1</c:v>
                </c:pt>
                <c:pt idx="2">
                  <c:v>3</c:v>
                </c:pt>
              </c:numCache>
            </c:numRef>
          </c:val>
        </c:ser>
        <c:dLbls>
          <c:showLegendKey val="0"/>
          <c:showVal val="0"/>
          <c:showCatName val="0"/>
          <c:showSerName val="0"/>
          <c:showPercent val="0"/>
          <c:showBubbleSize val="0"/>
        </c:dLbls>
        <c:gapWidth val="100"/>
        <c:overlap val="-24"/>
        <c:axId val="118408840"/>
        <c:axId val="118409232"/>
      </c:barChart>
      <c:catAx>
        <c:axId val="118408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18409232"/>
        <c:crosses val="autoZero"/>
        <c:auto val="1"/>
        <c:lblAlgn val="ctr"/>
        <c:lblOffset val="100"/>
        <c:noMultiLvlLbl val="0"/>
      </c:catAx>
      <c:valAx>
        <c:axId val="1184092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118408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10. Recursos fisicos y financieros</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semaforización'!$C$145:$C$146</c:f>
              <c:strCache>
                <c:ptCount val="2"/>
                <c:pt idx="0">
                  <c:v>Caract. 39</c:v>
                </c:pt>
                <c:pt idx="1">
                  <c:v>Caract. 40</c:v>
                </c:pt>
              </c:strCache>
            </c:strRef>
          </c:cat>
          <c:val>
            <c:numRef>
              <c:f>'Estadisticas semaforización'!$D$145:$D$146</c:f>
              <c:numCache>
                <c:formatCode>General</c:formatCode>
                <c:ptCount val="2"/>
                <c:pt idx="0">
                  <c:v>1</c:v>
                </c:pt>
                <c:pt idx="1">
                  <c:v>3</c:v>
                </c:pt>
              </c:numCache>
            </c:numRef>
          </c:val>
        </c:ser>
        <c:dLbls>
          <c:showLegendKey val="0"/>
          <c:showVal val="0"/>
          <c:showCatName val="0"/>
          <c:showSerName val="0"/>
          <c:showPercent val="0"/>
          <c:showBubbleSize val="0"/>
        </c:dLbls>
        <c:gapWidth val="100"/>
        <c:overlap val="-24"/>
        <c:axId val="306178672"/>
        <c:axId val="306179064"/>
      </c:barChart>
      <c:catAx>
        <c:axId val="306178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79064"/>
        <c:crosses val="autoZero"/>
        <c:auto val="1"/>
        <c:lblAlgn val="ctr"/>
        <c:lblOffset val="100"/>
        <c:noMultiLvlLbl val="0"/>
      </c:catAx>
      <c:valAx>
        <c:axId val="306179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786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2. Estudiantes</a:t>
            </a:r>
            <a:r>
              <a:rPr lang="es-CO" b="1" baseline="0">
                <a:solidFill>
                  <a:sysClr val="windowText" lastClr="000000"/>
                </a:solidFill>
              </a:rPr>
              <a:t> </a:t>
            </a:r>
            <a:endParaRPr lang="es-CO" b="1">
              <a:solidFill>
                <a:sysClr val="windowText" lastClr="000000"/>
              </a:solidFill>
            </a:endParaRPr>
          </a:p>
        </c:rich>
      </c:tx>
      <c:layout/>
      <c:overlay val="0"/>
      <c:spPr>
        <a:noFill/>
        <a:ln w="3175">
          <a:solidFill>
            <a:schemeClr val="accent1"/>
          </a:solidFill>
        </a:ln>
        <a:effectLst/>
      </c:spPr>
    </c:title>
    <c:autoTitleDeleted val="0"/>
    <c:plotArea>
      <c:layout>
        <c:manualLayout>
          <c:layoutTarget val="inner"/>
          <c:xMode val="edge"/>
          <c:yMode val="edge"/>
          <c:x val="6.7261592300962375E-2"/>
          <c:y val="0.16245370370370368"/>
          <c:w val="0.89662729658792661"/>
          <c:h val="0.72088764946048423"/>
        </c:manualLayout>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semaforización'!$C$15:$C$16</c:f>
              <c:strCache>
                <c:ptCount val="2"/>
                <c:pt idx="0">
                  <c:v>Caract.6</c:v>
                </c:pt>
                <c:pt idx="1">
                  <c:v>Caract.7</c:v>
                </c:pt>
              </c:strCache>
            </c:strRef>
          </c:cat>
          <c:val>
            <c:numRef>
              <c:f>'Estadisticas semaforización'!$D$15:$D$16</c:f>
              <c:numCache>
                <c:formatCode>General</c:formatCode>
                <c:ptCount val="2"/>
                <c:pt idx="0">
                  <c:v>1</c:v>
                </c:pt>
                <c:pt idx="1">
                  <c:v>1</c:v>
                </c:pt>
              </c:numCache>
            </c:numRef>
          </c:val>
        </c:ser>
        <c:dLbls>
          <c:showLegendKey val="0"/>
          <c:showVal val="0"/>
          <c:showCatName val="0"/>
          <c:showSerName val="0"/>
          <c:showPercent val="0"/>
          <c:showBubbleSize val="0"/>
        </c:dLbls>
        <c:gapWidth val="100"/>
        <c:overlap val="-24"/>
        <c:axId val="306117000"/>
        <c:axId val="306114648"/>
      </c:barChart>
      <c:catAx>
        <c:axId val="306117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4648"/>
        <c:crosses val="autoZero"/>
        <c:auto val="1"/>
        <c:lblAlgn val="ctr"/>
        <c:lblOffset val="100"/>
        <c:noMultiLvlLbl val="0"/>
      </c:catAx>
      <c:valAx>
        <c:axId val="3061146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70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3. Profesores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semaforización'!$C$28:$C$33</c:f>
              <c:strCache>
                <c:ptCount val="6"/>
                <c:pt idx="0">
                  <c:v>Caract.9</c:v>
                </c:pt>
                <c:pt idx="1">
                  <c:v>Caract.10</c:v>
                </c:pt>
                <c:pt idx="2">
                  <c:v>Caract. 11</c:v>
                </c:pt>
                <c:pt idx="3">
                  <c:v>Caract. 12</c:v>
                </c:pt>
                <c:pt idx="4">
                  <c:v>Caract. 13</c:v>
                </c:pt>
                <c:pt idx="5">
                  <c:v>Caract. 14</c:v>
                </c:pt>
              </c:strCache>
            </c:strRef>
          </c:cat>
          <c:val>
            <c:numRef>
              <c:f>'Estadisticas semaforización'!$D$28:$D$33</c:f>
              <c:numCache>
                <c:formatCode>General</c:formatCode>
                <c:ptCount val="6"/>
                <c:pt idx="0">
                  <c:v>1</c:v>
                </c:pt>
                <c:pt idx="1">
                  <c:v>1</c:v>
                </c:pt>
                <c:pt idx="2">
                  <c:v>2</c:v>
                </c:pt>
                <c:pt idx="3">
                  <c:v>1</c:v>
                </c:pt>
                <c:pt idx="4">
                  <c:v>1</c:v>
                </c:pt>
                <c:pt idx="5">
                  <c:v>1</c:v>
                </c:pt>
              </c:numCache>
            </c:numRef>
          </c:val>
        </c:ser>
        <c:dLbls>
          <c:showLegendKey val="0"/>
          <c:showVal val="0"/>
          <c:showCatName val="0"/>
          <c:showSerName val="0"/>
          <c:showPercent val="0"/>
          <c:showBubbleSize val="0"/>
        </c:dLbls>
        <c:gapWidth val="100"/>
        <c:overlap val="-24"/>
        <c:axId val="306111120"/>
        <c:axId val="306110728"/>
      </c:barChart>
      <c:catAx>
        <c:axId val="306111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0728"/>
        <c:crosses val="autoZero"/>
        <c:auto val="1"/>
        <c:lblAlgn val="ctr"/>
        <c:lblOffset val="100"/>
        <c:noMultiLvlLbl val="0"/>
      </c:catAx>
      <c:valAx>
        <c:axId val="306110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1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4. Procesos Académicos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semaforización'!$C$44:$C$60</c:f>
              <c:strCache>
                <c:ptCount val="17"/>
                <c:pt idx="0">
                  <c:v>Caract.16</c:v>
                </c:pt>
                <c:pt idx="1">
                  <c:v>Caract.16</c:v>
                </c:pt>
                <c:pt idx="2">
                  <c:v>Caract. 17</c:v>
                </c:pt>
                <c:pt idx="3">
                  <c:v>Caract. 17</c:v>
                </c:pt>
                <c:pt idx="4">
                  <c:v>Caract. 18</c:v>
                </c:pt>
                <c:pt idx="5">
                  <c:v>Caract. 19</c:v>
                </c:pt>
                <c:pt idx="6">
                  <c:v>Caract. 19</c:v>
                </c:pt>
                <c:pt idx="7">
                  <c:v>Caract. 20</c:v>
                </c:pt>
                <c:pt idx="8">
                  <c:v>Caract. 21</c:v>
                </c:pt>
                <c:pt idx="9">
                  <c:v>Caract. 22</c:v>
                </c:pt>
                <c:pt idx="10">
                  <c:v>Caract. 22</c:v>
                </c:pt>
                <c:pt idx="11">
                  <c:v>Caract. 22</c:v>
                </c:pt>
                <c:pt idx="12">
                  <c:v>Caract. 23</c:v>
                </c:pt>
                <c:pt idx="13">
                  <c:v>Caract. 23</c:v>
                </c:pt>
                <c:pt idx="14">
                  <c:v>Caract. 24</c:v>
                </c:pt>
                <c:pt idx="15">
                  <c:v>Caract. 25</c:v>
                </c:pt>
                <c:pt idx="16">
                  <c:v>Caract. 25</c:v>
                </c:pt>
              </c:strCache>
            </c:strRef>
          </c:cat>
          <c:val>
            <c:numRef>
              <c:f>'Estadisticas semaforización'!$D$44:$D$60</c:f>
              <c:numCache>
                <c:formatCode>General</c:formatCode>
                <c:ptCount val="17"/>
                <c:pt idx="0">
                  <c:v>2</c:v>
                </c:pt>
                <c:pt idx="1">
                  <c:v>1</c:v>
                </c:pt>
                <c:pt idx="2">
                  <c:v>1</c:v>
                </c:pt>
                <c:pt idx="3">
                  <c:v>1</c:v>
                </c:pt>
                <c:pt idx="4">
                  <c:v>1</c:v>
                </c:pt>
                <c:pt idx="5">
                  <c:v>1</c:v>
                </c:pt>
                <c:pt idx="6">
                  <c:v>2</c:v>
                </c:pt>
                <c:pt idx="7">
                  <c:v>1</c:v>
                </c:pt>
                <c:pt idx="8">
                  <c:v>1</c:v>
                </c:pt>
                <c:pt idx="9">
                  <c:v>1</c:v>
                </c:pt>
                <c:pt idx="10">
                  <c:v>2</c:v>
                </c:pt>
                <c:pt idx="11">
                  <c:v>2</c:v>
                </c:pt>
                <c:pt idx="12">
                  <c:v>2</c:v>
                </c:pt>
                <c:pt idx="13">
                  <c:v>1</c:v>
                </c:pt>
                <c:pt idx="14">
                  <c:v>1</c:v>
                </c:pt>
                <c:pt idx="15">
                  <c:v>2</c:v>
                </c:pt>
                <c:pt idx="16">
                  <c:v>1</c:v>
                </c:pt>
              </c:numCache>
            </c:numRef>
          </c:val>
        </c:ser>
        <c:dLbls>
          <c:showLegendKey val="0"/>
          <c:showVal val="0"/>
          <c:showCatName val="0"/>
          <c:showSerName val="0"/>
          <c:showPercent val="0"/>
          <c:showBubbleSize val="0"/>
        </c:dLbls>
        <c:gapWidth val="100"/>
        <c:overlap val="-24"/>
        <c:axId val="306115824"/>
        <c:axId val="306111512"/>
      </c:barChart>
      <c:catAx>
        <c:axId val="306115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1512"/>
        <c:crosses val="autoZero"/>
        <c:auto val="1"/>
        <c:lblAlgn val="ctr"/>
        <c:lblOffset val="100"/>
        <c:noMultiLvlLbl val="0"/>
      </c:catAx>
      <c:valAx>
        <c:axId val="3061115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58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a:t>
            </a:r>
            <a:r>
              <a:rPr lang="es-CO" b="1" baseline="0">
                <a:solidFill>
                  <a:sysClr val="windowText" lastClr="000000"/>
                </a:solidFill>
              </a:rPr>
              <a:t> 5. Visibilidad nacionale e internacional</a:t>
            </a:r>
            <a:endParaRPr lang="es-CO" b="1">
              <a:solidFill>
                <a:sysClr val="windowText" lastClr="000000"/>
              </a:solidFill>
            </a:endParaRP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semaforización'!$C$64:$C$68</c:f>
              <c:strCache>
                <c:ptCount val="5"/>
                <c:pt idx="0">
                  <c:v>Caract. 27</c:v>
                </c:pt>
                <c:pt idx="1">
                  <c:v>Caract. 27</c:v>
                </c:pt>
                <c:pt idx="2">
                  <c:v>Caract. 27</c:v>
                </c:pt>
                <c:pt idx="3">
                  <c:v>Caract. 27</c:v>
                </c:pt>
                <c:pt idx="4">
                  <c:v>Caract. 28 </c:v>
                </c:pt>
              </c:strCache>
            </c:strRef>
          </c:cat>
          <c:val>
            <c:numRef>
              <c:f>'Estadisticas semaforización'!$D$64:$D$68</c:f>
              <c:numCache>
                <c:formatCode>General</c:formatCode>
                <c:ptCount val="5"/>
                <c:pt idx="0">
                  <c:v>2</c:v>
                </c:pt>
                <c:pt idx="1">
                  <c:v>2</c:v>
                </c:pt>
                <c:pt idx="2">
                  <c:v>2</c:v>
                </c:pt>
                <c:pt idx="3">
                  <c:v>1</c:v>
                </c:pt>
                <c:pt idx="4">
                  <c:v>1</c:v>
                </c:pt>
              </c:numCache>
            </c:numRef>
          </c:val>
        </c:ser>
        <c:dLbls>
          <c:showLegendKey val="0"/>
          <c:showVal val="0"/>
          <c:showCatName val="0"/>
          <c:showSerName val="0"/>
          <c:showPercent val="0"/>
          <c:showBubbleSize val="0"/>
        </c:dLbls>
        <c:gapWidth val="100"/>
        <c:overlap val="-24"/>
        <c:axId val="306115432"/>
        <c:axId val="306115040"/>
      </c:barChart>
      <c:catAx>
        <c:axId val="306115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5040"/>
        <c:crosses val="autoZero"/>
        <c:auto val="1"/>
        <c:lblAlgn val="ctr"/>
        <c:lblOffset val="100"/>
        <c:noMultiLvlLbl val="0"/>
      </c:catAx>
      <c:valAx>
        <c:axId val="306115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54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6. Investigación y creación artistica y cultural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semaforización'!$C$77:$C$80</c:f>
              <c:strCache>
                <c:ptCount val="4"/>
                <c:pt idx="0">
                  <c:v>Caract. 29</c:v>
                </c:pt>
                <c:pt idx="1">
                  <c:v>Caract. 29</c:v>
                </c:pt>
                <c:pt idx="2">
                  <c:v>Caract. 30</c:v>
                </c:pt>
                <c:pt idx="3">
                  <c:v>Caract. 30</c:v>
                </c:pt>
              </c:strCache>
            </c:strRef>
          </c:cat>
          <c:val>
            <c:numRef>
              <c:f>'Estadisticas semaforización'!$D$77:$D$80</c:f>
              <c:numCache>
                <c:formatCode>General</c:formatCode>
                <c:ptCount val="4"/>
                <c:pt idx="0">
                  <c:v>1</c:v>
                </c:pt>
                <c:pt idx="1">
                  <c:v>1</c:v>
                </c:pt>
                <c:pt idx="2">
                  <c:v>1</c:v>
                </c:pt>
                <c:pt idx="3">
                  <c:v>1</c:v>
                </c:pt>
              </c:numCache>
            </c:numRef>
          </c:val>
        </c:ser>
        <c:dLbls>
          <c:showLegendKey val="0"/>
          <c:showVal val="0"/>
          <c:showCatName val="0"/>
          <c:showSerName val="0"/>
          <c:showPercent val="0"/>
          <c:showBubbleSize val="0"/>
        </c:dLbls>
        <c:gapWidth val="100"/>
        <c:overlap val="-24"/>
        <c:axId val="306117784"/>
        <c:axId val="306110336"/>
      </c:barChart>
      <c:catAx>
        <c:axId val="306117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0336"/>
        <c:crosses val="autoZero"/>
        <c:auto val="1"/>
        <c:lblAlgn val="ctr"/>
        <c:lblOffset val="100"/>
        <c:noMultiLvlLbl val="0"/>
      </c:catAx>
      <c:valAx>
        <c:axId val="306110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177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7. Bienestar Institucional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semaforización'!$C$93:$C$96</c:f>
              <c:strCache>
                <c:ptCount val="4"/>
                <c:pt idx="0">
                  <c:v>Caract. 31</c:v>
                </c:pt>
                <c:pt idx="1">
                  <c:v>Caract. 32</c:v>
                </c:pt>
                <c:pt idx="2">
                  <c:v>Caract. 32</c:v>
                </c:pt>
                <c:pt idx="3">
                  <c:v>Caract. 32</c:v>
                </c:pt>
              </c:strCache>
            </c:strRef>
          </c:cat>
          <c:val>
            <c:numRef>
              <c:f>'Estadisticas semaforización'!$D$93:$D$96</c:f>
              <c:numCache>
                <c:formatCode>General</c:formatCode>
                <c:ptCount val="4"/>
                <c:pt idx="0">
                  <c:v>1</c:v>
                </c:pt>
                <c:pt idx="1">
                  <c:v>1</c:v>
                </c:pt>
                <c:pt idx="2">
                  <c:v>1</c:v>
                </c:pt>
                <c:pt idx="3">
                  <c:v>1</c:v>
                </c:pt>
              </c:numCache>
            </c:numRef>
          </c:val>
        </c:ser>
        <c:dLbls>
          <c:showLegendKey val="0"/>
          <c:showVal val="0"/>
          <c:showCatName val="0"/>
          <c:showSerName val="0"/>
          <c:showPercent val="0"/>
          <c:showBubbleSize val="0"/>
        </c:dLbls>
        <c:gapWidth val="100"/>
        <c:overlap val="-24"/>
        <c:axId val="306183376"/>
        <c:axId val="306182984"/>
      </c:barChart>
      <c:catAx>
        <c:axId val="306183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82984"/>
        <c:crosses val="autoZero"/>
        <c:auto val="1"/>
        <c:lblAlgn val="ctr"/>
        <c:lblOffset val="100"/>
        <c:noMultiLvlLbl val="0"/>
      </c:catAx>
      <c:valAx>
        <c:axId val="3061829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833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8. Organización, administración y gestión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semaforización'!$C$111:$C$114</c:f>
              <c:strCache>
                <c:ptCount val="4"/>
                <c:pt idx="0">
                  <c:v>Caract. 33</c:v>
                </c:pt>
                <c:pt idx="1">
                  <c:v>Caract. 33</c:v>
                </c:pt>
                <c:pt idx="2">
                  <c:v>Caract. 34</c:v>
                </c:pt>
                <c:pt idx="3">
                  <c:v>Caract. 34</c:v>
                </c:pt>
              </c:strCache>
            </c:strRef>
          </c:cat>
          <c:val>
            <c:numRef>
              <c:f>'Estadisticas semaforización'!$D$111:$D$114</c:f>
              <c:numCache>
                <c:formatCode>General</c:formatCode>
                <c:ptCount val="4"/>
                <c:pt idx="0">
                  <c:v>1</c:v>
                </c:pt>
                <c:pt idx="1">
                  <c:v>2</c:v>
                </c:pt>
                <c:pt idx="2">
                  <c:v>2</c:v>
                </c:pt>
                <c:pt idx="3">
                  <c:v>1</c:v>
                </c:pt>
              </c:numCache>
            </c:numRef>
          </c:val>
        </c:ser>
        <c:dLbls>
          <c:showLegendKey val="0"/>
          <c:showVal val="0"/>
          <c:showCatName val="0"/>
          <c:showSerName val="0"/>
          <c:showPercent val="0"/>
          <c:showBubbleSize val="0"/>
        </c:dLbls>
        <c:gapWidth val="100"/>
        <c:overlap val="-24"/>
        <c:axId val="306184552"/>
        <c:axId val="306184944"/>
      </c:barChart>
      <c:catAx>
        <c:axId val="306184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84944"/>
        <c:crosses val="autoZero"/>
        <c:auto val="1"/>
        <c:lblAlgn val="ctr"/>
        <c:lblOffset val="100"/>
        <c:noMultiLvlLbl val="0"/>
      </c:catAx>
      <c:valAx>
        <c:axId val="306184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84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b="1">
                <a:solidFill>
                  <a:sysClr val="windowText" lastClr="000000"/>
                </a:solidFill>
              </a:rPr>
              <a:t>Factor 9. Impacto de los egresados en el medio </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invertIfNegative val="0"/>
          <c:cat>
            <c:strRef>
              <c:f>'Estadisticas semaforización'!$C$128:$C$130</c:f>
              <c:strCache>
                <c:ptCount val="3"/>
                <c:pt idx="0">
                  <c:v>Caract. 36</c:v>
                </c:pt>
                <c:pt idx="1">
                  <c:v>Caract. 36</c:v>
                </c:pt>
                <c:pt idx="2">
                  <c:v>Caract. 37</c:v>
                </c:pt>
              </c:strCache>
            </c:strRef>
          </c:cat>
          <c:val>
            <c:numRef>
              <c:f>'Estadisticas semaforización'!$D$128:$D$130</c:f>
              <c:numCache>
                <c:formatCode>General</c:formatCode>
                <c:ptCount val="3"/>
                <c:pt idx="0">
                  <c:v>1</c:v>
                </c:pt>
                <c:pt idx="1">
                  <c:v>1</c:v>
                </c:pt>
                <c:pt idx="2">
                  <c:v>1</c:v>
                </c:pt>
              </c:numCache>
            </c:numRef>
          </c:val>
        </c:ser>
        <c:dLbls>
          <c:showLegendKey val="0"/>
          <c:showVal val="0"/>
          <c:showCatName val="0"/>
          <c:showSerName val="0"/>
          <c:showPercent val="0"/>
          <c:showBubbleSize val="0"/>
        </c:dLbls>
        <c:gapWidth val="100"/>
        <c:overlap val="-24"/>
        <c:axId val="306181808"/>
        <c:axId val="306177888"/>
      </c:barChart>
      <c:catAx>
        <c:axId val="306181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77888"/>
        <c:crosses val="autoZero"/>
        <c:auto val="1"/>
        <c:lblAlgn val="ctr"/>
        <c:lblOffset val="100"/>
        <c:noMultiLvlLbl val="0"/>
      </c:catAx>
      <c:valAx>
        <c:axId val="3061778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061818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442912</xdr:colOff>
      <xdr:row>1</xdr:row>
      <xdr:rowOff>14287</xdr:rowOff>
    </xdr:from>
    <xdr:to>
      <xdr:col>10</xdr:col>
      <xdr:colOff>442912</xdr:colOff>
      <xdr:row>12</xdr:row>
      <xdr:rowOff>90487</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442912</xdr:colOff>
      <xdr:row>13</xdr:row>
      <xdr:rowOff>33337</xdr:rowOff>
    </xdr:from>
    <xdr:to>
      <xdr:col>10</xdr:col>
      <xdr:colOff>419100</xdr:colOff>
      <xdr:row>25</xdr:row>
      <xdr:rowOff>171450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409575</xdr:colOff>
      <xdr:row>27</xdr:row>
      <xdr:rowOff>14287</xdr:rowOff>
    </xdr:from>
    <xdr:to>
      <xdr:col>10</xdr:col>
      <xdr:colOff>409575</xdr:colOff>
      <xdr:row>41</xdr:row>
      <xdr:rowOff>90487</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400049</xdr:colOff>
      <xdr:row>43</xdr:row>
      <xdr:rowOff>14286</xdr:rowOff>
    </xdr:from>
    <xdr:to>
      <xdr:col>10</xdr:col>
      <xdr:colOff>504824</xdr:colOff>
      <xdr:row>59</xdr:row>
      <xdr:rowOff>76199</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428625</xdr:colOff>
      <xdr:row>60</xdr:row>
      <xdr:rowOff>42862</xdr:rowOff>
    </xdr:from>
    <xdr:to>
      <xdr:col>10</xdr:col>
      <xdr:colOff>428625</xdr:colOff>
      <xdr:row>74</xdr:row>
      <xdr:rowOff>14287</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400050</xdr:colOff>
      <xdr:row>76</xdr:row>
      <xdr:rowOff>4762</xdr:rowOff>
    </xdr:from>
    <xdr:to>
      <xdr:col>10</xdr:col>
      <xdr:colOff>400050</xdr:colOff>
      <xdr:row>90</xdr:row>
      <xdr:rowOff>80962</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366712</xdr:colOff>
      <xdr:row>92</xdr:row>
      <xdr:rowOff>4762</xdr:rowOff>
    </xdr:from>
    <xdr:to>
      <xdr:col>10</xdr:col>
      <xdr:colOff>366712</xdr:colOff>
      <xdr:row>106</xdr:row>
      <xdr:rowOff>80962</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385762</xdr:colOff>
      <xdr:row>109</xdr:row>
      <xdr:rowOff>166687</xdr:rowOff>
    </xdr:from>
    <xdr:to>
      <xdr:col>10</xdr:col>
      <xdr:colOff>385762</xdr:colOff>
      <xdr:row>124</xdr:row>
      <xdr:rowOff>52387</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385762</xdr:colOff>
      <xdr:row>126</xdr:row>
      <xdr:rowOff>157162</xdr:rowOff>
    </xdr:from>
    <xdr:to>
      <xdr:col>10</xdr:col>
      <xdr:colOff>385762</xdr:colOff>
      <xdr:row>141</xdr:row>
      <xdr:rowOff>42862</xdr:rowOff>
    </xdr:to>
    <xdr:graphicFrame macro="">
      <xdr:nvGraphicFramePr>
        <xdr:cNvPr id="11" name="Gráfico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366712</xdr:colOff>
      <xdr:row>144</xdr:row>
      <xdr:rowOff>4762</xdr:rowOff>
    </xdr:from>
    <xdr:to>
      <xdr:col>10</xdr:col>
      <xdr:colOff>366712</xdr:colOff>
      <xdr:row>158</xdr:row>
      <xdr:rowOff>80962</xdr:rowOff>
    </xdr:to>
    <xdr:graphicFrame macro="">
      <xdr:nvGraphicFramePr>
        <xdr:cNvPr id="12" name="Gráfico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4"/>
  <sheetViews>
    <sheetView topLeftCell="F37" zoomScale="80" zoomScaleNormal="80" workbookViewId="0">
      <selection activeCell="M57" sqref="M57"/>
    </sheetView>
  </sheetViews>
  <sheetFormatPr baseColWidth="10" defaultRowHeight="15" x14ac:dyDescent="0.25"/>
  <cols>
    <col min="1" max="1" width="0.42578125" customWidth="1"/>
    <col min="2" max="2" width="1" customWidth="1"/>
    <col min="3" max="3" width="45.85546875" customWidth="1"/>
    <col min="4" max="4" width="50.28515625" customWidth="1"/>
    <col min="5" max="5" width="15.140625" customWidth="1"/>
    <col min="6" max="6" width="14" customWidth="1"/>
    <col min="7" max="7" width="22.42578125" customWidth="1"/>
    <col min="8" max="8" width="34.140625" customWidth="1"/>
    <col min="9" max="9" width="20.140625" customWidth="1"/>
    <col min="10" max="10" width="17.140625" customWidth="1"/>
    <col min="11" max="11" width="42.42578125" customWidth="1"/>
    <col min="12" max="12" width="55" customWidth="1"/>
    <col min="13" max="13" width="28.7109375" customWidth="1"/>
    <col min="14" max="14" width="24.140625" customWidth="1"/>
    <col min="16" max="16" width="13.28515625" customWidth="1"/>
  </cols>
  <sheetData>
    <row r="1" spans="1:19" ht="20.25" x14ac:dyDescent="0.25">
      <c r="G1" s="155" t="s">
        <v>0</v>
      </c>
      <c r="H1" s="155"/>
      <c r="I1" s="155"/>
      <c r="J1" s="155"/>
      <c r="K1" s="155"/>
    </row>
    <row r="2" spans="1:19" ht="55.5" customHeight="1" x14ac:dyDescent="0.25">
      <c r="G2" s="156" t="s">
        <v>386</v>
      </c>
      <c r="H2" s="156"/>
      <c r="I2" s="156"/>
      <c r="J2" s="156"/>
      <c r="K2" s="156"/>
    </row>
    <row r="4" spans="1:19" ht="120.75" customHeight="1" x14ac:dyDescent="0.25">
      <c r="C4" s="67" t="s">
        <v>1</v>
      </c>
      <c r="D4" s="68" t="s">
        <v>703</v>
      </c>
      <c r="E4" s="68" t="s">
        <v>3</v>
      </c>
      <c r="F4" s="68" t="s">
        <v>4</v>
      </c>
      <c r="G4" s="68" t="s">
        <v>704</v>
      </c>
      <c r="H4" s="68" t="s">
        <v>5</v>
      </c>
      <c r="I4" s="67" t="s">
        <v>6</v>
      </c>
      <c r="J4" s="67" t="s">
        <v>7</v>
      </c>
      <c r="K4" s="67" t="s">
        <v>2</v>
      </c>
      <c r="L4" s="68" t="s">
        <v>8</v>
      </c>
      <c r="M4" s="68" t="s">
        <v>9</v>
      </c>
      <c r="N4" s="68" t="s">
        <v>705</v>
      </c>
      <c r="O4" s="68" t="s">
        <v>459</v>
      </c>
      <c r="P4" s="112" t="s">
        <v>458</v>
      </c>
      <c r="Q4" s="113" t="s">
        <v>483</v>
      </c>
      <c r="R4" s="113" t="s">
        <v>484</v>
      </c>
      <c r="S4" s="113" t="s">
        <v>485</v>
      </c>
    </row>
    <row r="5" spans="1:19" ht="31.5" x14ac:dyDescent="0.25">
      <c r="C5" s="82" t="s">
        <v>10</v>
      </c>
      <c r="D5" s="83"/>
      <c r="E5" s="83"/>
      <c r="F5" s="83"/>
      <c r="G5" s="88">
        <f>+SUM(G6:G8)</f>
        <v>0.12</v>
      </c>
      <c r="H5" s="83"/>
      <c r="I5" s="83"/>
      <c r="J5" s="83"/>
      <c r="K5" s="83"/>
      <c r="L5" s="83"/>
      <c r="M5" s="83"/>
      <c r="N5" s="83"/>
      <c r="O5" s="89">
        <v>0.12</v>
      </c>
      <c r="P5" s="90">
        <f>+SUM(P6:P8)</f>
        <v>1</v>
      </c>
      <c r="Q5" s="40"/>
      <c r="R5" s="91">
        <f>+SUM(R6:R8)</f>
        <v>6.5399999999999986E-2</v>
      </c>
      <c r="S5" s="89">
        <f>+SUM(S6:S8)</f>
        <v>0.54499999999999993</v>
      </c>
    </row>
    <row r="6" spans="1:19" ht="89.25" customHeight="1" x14ac:dyDescent="0.25">
      <c r="C6" s="78" t="s">
        <v>22</v>
      </c>
      <c r="D6" s="92" t="s">
        <v>21</v>
      </c>
      <c r="E6" s="86">
        <v>42668</v>
      </c>
      <c r="F6" s="86">
        <v>43814</v>
      </c>
      <c r="G6" s="93">
        <f>+P6*O$5</f>
        <v>3.5999999999999997E-2</v>
      </c>
      <c r="H6" s="94" t="s">
        <v>164</v>
      </c>
      <c r="I6" s="94" t="s">
        <v>161</v>
      </c>
      <c r="J6" s="94" t="s">
        <v>68</v>
      </c>
      <c r="K6" s="94" t="s">
        <v>467</v>
      </c>
      <c r="L6" s="94" t="s">
        <v>70</v>
      </c>
      <c r="M6" s="94" t="s">
        <v>69</v>
      </c>
      <c r="N6" s="77"/>
      <c r="O6" s="96">
        <f>+G6</f>
        <v>3.5999999999999997E-2</v>
      </c>
      <c r="P6" s="90">
        <v>0.3</v>
      </c>
      <c r="Q6" s="97">
        <v>0.75</v>
      </c>
      <c r="R6" s="98">
        <f>+Q6*O6</f>
        <v>2.6999999999999996E-2</v>
      </c>
      <c r="S6" s="40">
        <f>+Q6*P6</f>
        <v>0.22499999999999998</v>
      </c>
    </row>
    <row r="7" spans="1:19" ht="63" x14ac:dyDescent="0.25">
      <c r="C7" s="78" t="s">
        <v>23</v>
      </c>
      <c r="D7" s="92" t="s">
        <v>20</v>
      </c>
      <c r="E7" s="86">
        <v>42668</v>
      </c>
      <c r="F7" s="86">
        <v>43449</v>
      </c>
      <c r="G7" s="93">
        <f>+P7*O$5</f>
        <v>3.5999999999999997E-2</v>
      </c>
      <c r="H7" s="94" t="s">
        <v>74</v>
      </c>
      <c r="I7" s="94" t="s">
        <v>311</v>
      </c>
      <c r="J7" s="94" t="s">
        <v>72</v>
      </c>
      <c r="K7" s="94" t="s">
        <v>468</v>
      </c>
      <c r="L7" s="94" t="s">
        <v>73</v>
      </c>
      <c r="M7" s="94" t="s">
        <v>71</v>
      </c>
      <c r="N7" s="77"/>
      <c r="O7" s="96">
        <f>+G7</f>
        <v>3.5999999999999997E-2</v>
      </c>
      <c r="P7" s="90">
        <v>0.3</v>
      </c>
      <c r="Q7" s="99">
        <v>0.4</v>
      </c>
      <c r="R7" s="98">
        <f>+Q7*O7</f>
        <v>1.44E-2</v>
      </c>
      <c r="S7" s="40">
        <f>+Q7*P7</f>
        <v>0.12</v>
      </c>
    </row>
    <row r="8" spans="1:19" ht="47.25" x14ac:dyDescent="0.25">
      <c r="C8" s="78" t="s">
        <v>24</v>
      </c>
      <c r="D8" s="92" t="s">
        <v>460</v>
      </c>
      <c r="E8" s="86">
        <v>43101</v>
      </c>
      <c r="F8" s="86">
        <v>43252</v>
      </c>
      <c r="G8" s="93">
        <f>+P8*O$5</f>
        <v>4.8000000000000001E-2</v>
      </c>
      <c r="H8" s="94" t="s">
        <v>461</v>
      </c>
      <c r="I8" s="94" t="s">
        <v>257</v>
      </c>
      <c r="J8" s="94" t="s">
        <v>72</v>
      </c>
      <c r="K8" s="94" t="s">
        <v>461</v>
      </c>
      <c r="L8" s="94" t="s">
        <v>76</v>
      </c>
      <c r="M8" s="94" t="s">
        <v>77</v>
      </c>
      <c r="N8" s="77"/>
      <c r="O8" s="96">
        <f>+G8</f>
        <v>4.8000000000000001E-2</v>
      </c>
      <c r="P8" s="90">
        <v>0.4</v>
      </c>
      <c r="Q8" s="99">
        <v>0.5</v>
      </c>
      <c r="R8" s="98">
        <f>+Q8*O8</f>
        <v>2.4E-2</v>
      </c>
      <c r="S8" s="40">
        <f>+P8*Q8</f>
        <v>0.2</v>
      </c>
    </row>
    <row r="9" spans="1:19" ht="15.75" x14ac:dyDescent="0.25">
      <c r="C9" s="78"/>
      <c r="D9" s="92"/>
      <c r="E9" s="86"/>
      <c r="F9" s="86"/>
      <c r="G9" s="93"/>
      <c r="H9" s="94"/>
      <c r="I9" s="94"/>
      <c r="J9" s="94"/>
      <c r="K9" s="94"/>
      <c r="L9" s="94"/>
      <c r="M9" s="94"/>
      <c r="N9" s="77"/>
      <c r="O9" s="100"/>
      <c r="P9" s="90"/>
      <c r="Q9" s="101"/>
      <c r="R9" s="40"/>
      <c r="S9" s="40"/>
    </row>
    <row r="10" spans="1:19" ht="15.75" x14ac:dyDescent="0.25">
      <c r="A10">
        <v>6.3840000000000003</v>
      </c>
      <c r="C10" s="82" t="s">
        <v>11</v>
      </c>
      <c r="D10" s="102"/>
      <c r="E10" s="87"/>
      <c r="F10" s="87"/>
      <c r="G10" s="103">
        <f>+SUM(G11:G12)</f>
        <v>0.1</v>
      </c>
      <c r="H10" s="87"/>
      <c r="I10" s="87"/>
      <c r="J10" s="87"/>
      <c r="K10" s="87"/>
      <c r="L10" s="87"/>
      <c r="M10" s="87"/>
      <c r="N10" s="83"/>
      <c r="O10" s="89">
        <v>0.1</v>
      </c>
      <c r="P10" s="90">
        <f>+SUM(P11:P12)</f>
        <v>1</v>
      </c>
      <c r="Q10" s="101"/>
      <c r="R10" s="91">
        <f>+SUM(R11:R12)</f>
        <v>5.7999999999999996E-2</v>
      </c>
      <c r="S10" s="91">
        <f>+SUM(S11:S12)</f>
        <v>0.58000000000000007</v>
      </c>
    </row>
    <row r="11" spans="1:19" ht="76.5" customHeight="1" x14ac:dyDescent="0.25">
      <c r="C11" s="75" t="s">
        <v>26</v>
      </c>
      <c r="D11" s="95" t="s">
        <v>462</v>
      </c>
      <c r="E11" s="86">
        <v>42809</v>
      </c>
      <c r="F11" s="86">
        <v>43449</v>
      </c>
      <c r="G11" s="93">
        <f>+P11*O$10</f>
        <v>0.06</v>
      </c>
      <c r="H11" s="92" t="s">
        <v>78</v>
      </c>
      <c r="I11" s="104" t="s">
        <v>84</v>
      </c>
      <c r="J11" s="94" t="s">
        <v>72</v>
      </c>
      <c r="K11" s="94" t="s">
        <v>469</v>
      </c>
      <c r="L11" s="92" t="s">
        <v>80</v>
      </c>
      <c r="M11" s="94" t="s">
        <v>79</v>
      </c>
      <c r="N11" s="77"/>
      <c r="O11" s="96">
        <f>+G11</f>
        <v>0.06</v>
      </c>
      <c r="P11" s="90">
        <v>0.6</v>
      </c>
      <c r="Q11" s="99">
        <v>0.7</v>
      </c>
      <c r="R11" s="98">
        <f>+Q11*O11</f>
        <v>4.1999999999999996E-2</v>
      </c>
      <c r="S11" s="40">
        <f>+Q11*P11</f>
        <v>0.42</v>
      </c>
    </row>
    <row r="12" spans="1:19" ht="78.75" x14ac:dyDescent="0.25">
      <c r="C12" s="75" t="s">
        <v>27</v>
      </c>
      <c r="D12" s="94" t="s">
        <v>25</v>
      </c>
      <c r="E12" s="86">
        <v>42809</v>
      </c>
      <c r="F12" s="86">
        <v>43814</v>
      </c>
      <c r="G12" s="93">
        <f>+P12*O$10</f>
        <v>4.0000000000000008E-2</v>
      </c>
      <c r="H12" s="92" t="s">
        <v>78</v>
      </c>
      <c r="I12" s="92" t="s">
        <v>437</v>
      </c>
      <c r="J12" s="92" t="s">
        <v>438</v>
      </c>
      <c r="K12" s="94" t="s">
        <v>471</v>
      </c>
      <c r="L12" s="92" t="s">
        <v>81</v>
      </c>
      <c r="M12" s="94" t="s">
        <v>79</v>
      </c>
      <c r="N12" s="77"/>
      <c r="O12" s="96">
        <f>+G12</f>
        <v>4.0000000000000008E-2</v>
      </c>
      <c r="P12" s="90">
        <v>0.4</v>
      </c>
      <c r="Q12" s="99">
        <v>0.4</v>
      </c>
      <c r="R12" s="98">
        <f>+Q12*O12</f>
        <v>1.6000000000000004E-2</v>
      </c>
      <c r="S12" s="40">
        <f>+Q12*P12</f>
        <v>0.16000000000000003</v>
      </c>
    </row>
    <row r="13" spans="1:19" ht="15.75" x14ac:dyDescent="0.25">
      <c r="C13" s="75"/>
      <c r="D13" s="94"/>
      <c r="E13" s="86"/>
      <c r="F13" s="86"/>
      <c r="G13" s="93"/>
      <c r="H13" s="104"/>
      <c r="I13" s="104"/>
      <c r="J13" s="92"/>
      <c r="K13" s="94"/>
      <c r="L13" s="92"/>
      <c r="M13" s="94"/>
      <c r="N13" s="77"/>
      <c r="O13" s="100"/>
      <c r="P13" s="90"/>
      <c r="Q13" s="99"/>
      <c r="R13" s="40"/>
      <c r="S13" s="40"/>
    </row>
    <row r="14" spans="1:19" ht="15.75" x14ac:dyDescent="0.25">
      <c r="C14" s="82" t="s">
        <v>12</v>
      </c>
      <c r="D14" s="87"/>
      <c r="E14" s="87"/>
      <c r="F14" s="87"/>
      <c r="G14" s="103">
        <f>+SUM(G15:G20)</f>
        <v>0.10000000000000002</v>
      </c>
      <c r="H14" s="87"/>
      <c r="I14" s="87"/>
      <c r="J14" s="87"/>
      <c r="K14" s="87"/>
      <c r="L14" s="87"/>
      <c r="M14" s="87"/>
      <c r="N14" s="83"/>
      <c r="O14" s="89">
        <v>0.1</v>
      </c>
      <c r="P14" s="90">
        <f>+SUM(P15:P20)</f>
        <v>1</v>
      </c>
      <c r="Q14" s="101"/>
      <c r="R14" s="80">
        <f>+SUM(R15:R20)</f>
        <v>5.5000000000000014E-2</v>
      </c>
      <c r="S14" s="80">
        <f>+SUM(S15:S20)</f>
        <v>0.55000000000000004</v>
      </c>
    </row>
    <row r="15" spans="1:19" ht="81" customHeight="1" x14ac:dyDescent="0.25">
      <c r="C15" s="75" t="s">
        <v>33</v>
      </c>
      <c r="D15" s="92" t="s">
        <v>28</v>
      </c>
      <c r="E15" s="86">
        <v>42781</v>
      </c>
      <c r="F15" s="86">
        <v>43814</v>
      </c>
      <c r="G15" s="93">
        <f t="shared" ref="G15:G20" si="0">+P15*O$14</f>
        <v>1.0000000000000002E-2</v>
      </c>
      <c r="H15" s="92" t="s">
        <v>82</v>
      </c>
      <c r="I15" s="104" t="s">
        <v>174</v>
      </c>
      <c r="J15" s="94" t="s">
        <v>72</v>
      </c>
      <c r="K15" s="94" t="s">
        <v>470</v>
      </c>
      <c r="L15" s="92" t="s">
        <v>81</v>
      </c>
      <c r="M15" s="94" t="s">
        <v>79</v>
      </c>
      <c r="N15" s="77"/>
      <c r="O15" s="96">
        <f t="shared" ref="O15:O20" si="1">+G15</f>
        <v>1.0000000000000002E-2</v>
      </c>
      <c r="P15" s="90">
        <v>0.1</v>
      </c>
      <c r="Q15" s="99">
        <v>0.7</v>
      </c>
      <c r="R15" s="98">
        <f t="shared" ref="R15:R20" si="2">+Q15*O15</f>
        <v>7.000000000000001E-3</v>
      </c>
      <c r="S15" s="40">
        <f t="shared" ref="S15:S20" si="3">+Q15*P15</f>
        <v>6.9999999999999993E-2</v>
      </c>
    </row>
    <row r="16" spans="1:19" ht="103.5" customHeight="1" x14ac:dyDescent="0.25">
      <c r="C16" s="75" t="s">
        <v>35</v>
      </c>
      <c r="D16" s="94" t="s">
        <v>230</v>
      </c>
      <c r="E16" s="86">
        <v>42781</v>
      </c>
      <c r="F16" s="86">
        <v>42904</v>
      </c>
      <c r="G16" s="93">
        <f t="shared" si="0"/>
        <v>2.0000000000000004E-2</v>
      </c>
      <c r="H16" s="92" t="s">
        <v>85</v>
      </c>
      <c r="I16" s="94" t="s">
        <v>67</v>
      </c>
      <c r="J16" s="94" t="s">
        <v>68</v>
      </c>
      <c r="K16" s="92" t="s">
        <v>86</v>
      </c>
      <c r="L16" s="92" t="s">
        <v>87</v>
      </c>
      <c r="M16" s="92" t="s">
        <v>88</v>
      </c>
      <c r="N16" s="77"/>
      <c r="O16" s="96">
        <f t="shared" si="1"/>
        <v>2.0000000000000004E-2</v>
      </c>
      <c r="P16" s="90">
        <v>0.2</v>
      </c>
      <c r="Q16" s="99">
        <v>0.4</v>
      </c>
      <c r="R16" s="98">
        <f t="shared" si="2"/>
        <v>8.0000000000000019E-3</v>
      </c>
      <c r="S16" s="40">
        <f t="shared" si="3"/>
        <v>8.0000000000000016E-2</v>
      </c>
    </row>
    <row r="17" spans="3:19" ht="78.75" x14ac:dyDescent="0.25">
      <c r="C17" s="75" t="s">
        <v>34</v>
      </c>
      <c r="D17" s="94" t="s">
        <v>101</v>
      </c>
      <c r="E17" s="86">
        <v>42917</v>
      </c>
      <c r="F17" s="86">
        <v>43282</v>
      </c>
      <c r="G17" s="93">
        <f t="shared" si="0"/>
        <v>2.0000000000000004E-2</v>
      </c>
      <c r="H17" s="92" t="s">
        <v>89</v>
      </c>
      <c r="I17" s="94" t="s">
        <v>231</v>
      </c>
      <c r="J17" s="94" t="s">
        <v>232</v>
      </c>
      <c r="K17" s="92" t="s">
        <v>86</v>
      </c>
      <c r="L17" s="92" t="s">
        <v>92</v>
      </c>
      <c r="M17" s="92" t="s">
        <v>93</v>
      </c>
      <c r="N17" s="77"/>
      <c r="O17" s="96">
        <f t="shared" si="1"/>
        <v>2.0000000000000004E-2</v>
      </c>
      <c r="P17" s="90">
        <v>0.2</v>
      </c>
      <c r="Q17" s="99">
        <v>0.7</v>
      </c>
      <c r="R17" s="98">
        <f t="shared" si="2"/>
        <v>1.4000000000000002E-2</v>
      </c>
      <c r="S17" s="40">
        <f t="shared" si="3"/>
        <v>0.13999999999999999</v>
      </c>
    </row>
    <row r="18" spans="3:19" ht="63" x14ac:dyDescent="0.25">
      <c r="C18" s="78" t="s">
        <v>31</v>
      </c>
      <c r="D18" s="92" t="s">
        <v>102</v>
      </c>
      <c r="E18" s="86">
        <v>42809</v>
      </c>
      <c r="F18" s="86">
        <v>43814</v>
      </c>
      <c r="G18" s="93">
        <f t="shared" si="0"/>
        <v>1.0000000000000002E-2</v>
      </c>
      <c r="H18" s="94" t="s">
        <v>94</v>
      </c>
      <c r="I18" s="104" t="s">
        <v>83</v>
      </c>
      <c r="J18" s="94" t="s">
        <v>72</v>
      </c>
      <c r="K18" s="94" t="s">
        <v>95</v>
      </c>
      <c r="L18" s="92" t="s">
        <v>81</v>
      </c>
      <c r="M18" s="94" t="s">
        <v>79</v>
      </c>
      <c r="N18" s="77"/>
      <c r="O18" s="96">
        <f t="shared" si="1"/>
        <v>1.0000000000000002E-2</v>
      </c>
      <c r="P18" s="90">
        <v>0.1</v>
      </c>
      <c r="Q18" s="99">
        <v>0.4</v>
      </c>
      <c r="R18" s="98">
        <f t="shared" si="2"/>
        <v>4.000000000000001E-3</v>
      </c>
      <c r="S18" s="40">
        <f t="shared" si="3"/>
        <v>4.0000000000000008E-2</v>
      </c>
    </row>
    <row r="19" spans="3:19" ht="63" x14ac:dyDescent="0.25">
      <c r="C19" s="78" t="s">
        <v>29</v>
      </c>
      <c r="D19" s="94" t="s">
        <v>103</v>
      </c>
      <c r="E19" s="86">
        <v>42658</v>
      </c>
      <c r="F19" s="86">
        <v>43814</v>
      </c>
      <c r="G19" s="93">
        <f t="shared" si="0"/>
        <v>2.0000000000000004E-2</v>
      </c>
      <c r="H19" s="92" t="s">
        <v>96</v>
      </c>
      <c r="I19" s="92" t="s">
        <v>234</v>
      </c>
      <c r="J19" s="92" t="s">
        <v>235</v>
      </c>
      <c r="K19" s="92" t="s">
        <v>233</v>
      </c>
      <c r="L19" s="104" t="s">
        <v>97</v>
      </c>
      <c r="M19" s="92" t="s">
        <v>98</v>
      </c>
      <c r="N19" s="77"/>
      <c r="O19" s="96">
        <f t="shared" si="1"/>
        <v>2.0000000000000004E-2</v>
      </c>
      <c r="P19" s="90">
        <v>0.2</v>
      </c>
      <c r="Q19" s="99">
        <v>0.7</v>
      </c>
      <c r="R19" s="98">
        <f t="shared" si="2"/>
        <v>1.4000000000000002E-2</v>
      </c>
      <c r="S19" s="40">
        <f t="shared" si="3"/>
        <v>0.13999999999999999</v>
      </c>
    </row>
    <row r="20" spans="3:19" ht="59.25" customHeight="1" x14ac:dyDescent="0.25">
      <c r="C20" s="78" t="s">
        <v>30</v>
      </c>
      <c r="D20" s="92" t="s">
        <v>32</v>
      </c>
      <c r="E20" s="86">
        <v>42809</v>
      </c>
      <c r="F20" s="86">
        <v>43814</v>
      </c>
      <c r="G20" s="93">
        <f t="shared" si="0"/>
        <v>2.0000000000000004E-2</v>
      </c>
      <c r="H20" s="92" t="s">
        <v>104</v>
      </c>
      <c r="I20" s="92" t="s">
        <v>236</v>
      </c>
      <c r="J20" s="94" t="s">
        <v>72</v>
      </c>
      <c r="K20" s="92" t="s">
        <v>472</v>
      </c>
      <c r="L20" s="92" t="s">
        <v>105</v>
      </c>
      <c r="M20" s="92" t="s">
        <v>106</v>
      </c>
      <c r="N20" s="77"/>
      <c r="O20" s="96">
        <f t="shared" si="1"/>
        <v>2.0000000000000004E-2</v>
      </c>
      <c r="P20" s="90">
        <v>0.2</v>
      </c>
      <c r="Q20" s="99">
        <v>0.4</v>
      </c>
      <c r="R20" s="98">
        <f t="shared" si="2"/>
        <v>8.0000000000000019E-3</v>
      </c>
      <c r="S20" s="40">
        <f t="shared" si="3"/>
        <v>8.0000000000000016E-2</v>
      </c>
    </row>
    <row r="21" spans="3:19" ht="15" customHeight="1" x14ac:dyDescent="0.25">
      <c r="C21" s="78"/>
      <c r="D21" s="92"/>
      <c r="E21" s="86"/>
      <c r="F21" s="86"/>
      <c r="G21" s="93"/>
      <c r="H21" s="92"/>
      <c r="I21" s="92"/>
      <c r="J21" s="94"/>
      <c r="K21" s="92"/>
      <c r="L21" s="92"/>
      <c r="M21" s="92"/>
      <c r="N21" s="77"/>
      <c r="O21" s="100"/>
      <c r="P21" s="90"/>
      <c r="Q21" s="101"/>
      <c r="R21" s="40"/>
      <c r="S21" s="40"/>
    </row>
    <row r="22" spans="3:19" ht="15.75" x14ac:dyDescent="0.25">
      <c r="C22" s="82" t="s">
        <v>13</v>
      </c>
      <c r="D22" s="87"/>
      <c r="E22" s="87"/>
      <c r="F22" s="87"/>
      <c r="G22" s="103">
        <f>SUM(G23:G39)</f>
        <v>0.15000000000000002</v>
      </c>
      <c r="H22" s="87"/>
      <c r="I22" s="87"/>
      <c r="J22" s="87"/>
      <c r="K22" s="87"/>
      <c r="L22" s="87"/>
      <c r="M22" s="87"/>
      <c r="N22" s="83"/>
      <c r="O22" s="89">
        <v>0.15</v>
      </c>
      <c r="P22" s="90">
        <f>SUM(P23:P39)</f>
        <v>1</v>
      </c>
      <c r="Q22" s="101"/>
      <c r="R22" s="80">
        <f>SUM(R23:R39)</f>
        <v>7.4550000000000005E-2</v>
      </c>
      <c r="S22" s="80">
        <f>SUM(S23:S39)</f>
        <v>0.49700000000000011</v>
      </c>
    </row>
    <row r="23" spans="3:19" ht="78.75" x14ac:dyDescent="0.25">
      <c r="C23" s="78" t="s">
        <v>40</v>
      </c>
      <c r="D23" s="94" t="s">
        <v>39</v>
      </c>
      <c r="E23" s="86">
        <v>42931</v>
      </c>
      <c r="F23" s="86">
        <v>43511</v>
      </c>
      <c r="G23" s="93">
        <f t="shared" ref="G23:G39" si="4">+P23*O$22</f>
        <v>8.9999999999999993E-3</v>
      </c>
      <c r="H23" s="92" t="s">
        <v>108</v>
      </c>
      <c r="I23" s="94" t="s">
        <v>239</v>
      </c>
      <c r="J23" s="94" t="s">
        <v>235</v>
      </c>
      <c r="K23" s="94" t="s">
        <v>416</v>
      </c>
      <c r="L23" s="94" t="s">
        <v>109</v>
      </c>
      <c r="M23" s="94" t="s">
        <v>110</v>
      </c>
      <c r="N23" s="77"/>
      <c r="O23" s="96">
        <f t="shared" ref="O23:O39" si="5">+G23</f>
        <v>8.9999999999999993E-3</v>
      </c>
      <c r="P23" s="90">
        <v>0.06</v>
      </c>
      <c r="Q23" s="99">
        <v>0.4</v>
      </c>
      <c r="R23" s="98">
        <f t="shared" ref="R23:R39" si="6">+Q23*O23</f>
        <v>3.5999999999999999E-3</v>
      </c>
      <c r="S23" s="40">
        <f t="shared" ref="S23:S39" si="7">+Q23*P23</f>
        <v>2.4E-2</v>
      </c>
    </row>
    <row r="24" spans="3:19" ht="51" customHeight="1" x14ac:dyDescent="0.25">
      <c r="C24" s="78" t="s">
        <v>40</v>
      </c>
      <c r="D24" s="94" t="s">
        <v>253</v>
      </c>
      <c r="E24" s="86">
        <v>42809</v>
      </c>
      <c r="F24" s="86">
        <v>43511</v>
      </c>
      <c r="G24" s="93">
        <f t="shared" si="4"/>
        <v>7.4999999999999997E-3</v>
      </c>
      <c r="H24" s="92" t="s">
        <v>254</v>
      </c>
      <c r="I24" s="94" t="s">
        <v>258</v>
      </c>
      <c r="J24" s="94" t="s">
        <v>72</v>
      </c>
      <c r="K24" s="94" t="s">
        <v>255</v>
      </c>
      <c r="L24" s="94" t="s">
        <v>256</v>
      </c>
      <c r="M24" s="94" t="s">
        <v>111</v>
      </c>
      <c r="N24" s="77"/>
      <c r="O24" s="96">
        <f t="shared" si="5"/>
        <v>7.4999999999999997E-3</v>
      </c>
      <c r="P24" s="90">
        <v>0.05</v>
      </c>
      <c r="Q24" s="99">
        <v>0.4</v>
      </c>
      <c r="R24" s="98">
        <f t="shared" si="6"/>
        <v>3.0000000000000001E-3</v>
      </c>
      <c r="S24" s="40">
        <f t="shared" si="7"/>
        <v>2.0000000000000004E-2</v>
      </c>
    </row>
    <row r="25" spans="3:19" ht="47.25" x14ac:dyDescent="0.25">
      <c r="C25" s="78" t="s">
        <v>41</v>
      </c>
      <c r="D25" s="94" t="s">
        <v>36</v>
      </c>
      <c r="E25" s="86">
        <v>42809</v>
      </c>
      <c r="F25" s="86">
        <v>43814</v>
      </c>
      <c r="G25" s="93">
        <f t="shared" si="4"/>
        <v>4.4999999999999997E-3</v>
      </c>
      <c r="H25" s="94" t="s">
        <v>113</v>
      </c>
      <c r="I25" s="92" t="s">
        <v>168</v>
      </c>
      <c r="J25" s="94" t="s">
        <v>72</v>
      </c>
      <c r="K25" s="94" t="s">
        <v>473</v>
      </c>
      <c r="L25" s="92" t="s">
        <v>114</v>
      </c>
      <c r="M25" s="94" t="s">
        <v>111</v>
      </c>
      <c r="N25" s="77"/>
      <c r="O25" s="96">
        <f t="shared" si="5"/>
        <v>4.4999999999999997E-3</v>
      </c>
      <c r="P25" s="90">
        <v>0.03</v>
      </c>
      <c r="Q25" s="99">
        <v>0.3</v>
      </c>
      <c r="R25" s="98">
        <f t="shared" si="6"/>
        <v>1.3499999999999999E-3</v>
      </c>
      <c r="S25" s="40">
        <f t="shared" si="7"/>
        <v>8.9999999999999993E-3</v>
      </c>
    </row>
    <row r="26" spans="3:19" ht="75.75" customHeight="1" x14ac:dyDescent="0.25">
      <c r="C26" s="78" t="s">
        <v>41</v>
      </c>
      <c r="D26" s="94" t="s">
        <v>112</v>
      </c>
      <c r="E26" s="86">
        <v>42809</v>
      </c>
      <c r="F26" s="86">
        <v>43084</v>
      </c>
      <c r="G26" s="93">
        <f t="shared" si="4"/>
        <v>6.0000000000000001E-3</v>
      </c>
      <c r="H26" s="94" t="s">
        <v>115</v>
      </c>
      <c r="I26" s="104" t="s">
        <v>83</v>
      </c>
      <c r="J26" s="94" t="s">
        <v>72</v>
      </c>
      <c r="K26" s="92" t="s">
        <v>178</v>
      </c>
      <c r="L26" s="92" t="s">
        <v>116</v>
      </c>
      <c r="M26" s="94" t="s">
        <v>111</v>
      </c>
      <c r="N26" s="77"/>
      <c r="O26" s="96">
        <f t="shared" si="5"/>
        <v>6.0000000000000001E-3</v>
      </c>
      <c r="P26" s="90">
        <v>0.04</v>
      </c>
      <c r="Q26" s="99">
        <v>0.9</v>
      </c>
      <c r="R26" s="98">
        <f t="shared" si="6"/>
        <v>5.4000000000000003E-3</v>
      </c>
      <c r="S26" s="40">
        <f t="shared" si="7"/>
        <v>3.6000000000000004E-2</v>
      </c>
    </row>
    <row r="27" spans="3:19" ht="63" x14ac:dyDescent="0.25">
      <c r="C27" s="78" t="s">
        <v>42</v>
      </c>
      <c r="D27" s="94" t="s">
        <v>52</v>
      </c>
      <c r="E27" s="86">
        <v>42809</v>
      </c>
      <c r="F27" s="86">
        <v>43084</v>
      </c>
      <c r="G27" s="93">
        <f t="shared" si="4"/>
        <v>7.4999999999999997E-3</v>
      </c>
      <c r="H27" s="94" t="s">
        <v>762</v>
      </c>
      <c r="I27" s="92" t="s">
        <v>168</v>
      </c>
      <c r="J27" s="94" t="s">
        <v>72</v>
      </c>
      <c r="K27" s="92" t="s">
        <v>421</v>
      </c>
      <c r="L27" s="92" t="s">
        <v>118</v>
      </c>
      <c r="M27" s="94" t="s">
        <v>111</v>
      </c>
      <c r="N27" s="77"/>
      <c r="O27" s="96">
        <f t="shared" si="5"/>
        <v>7.4999999999999997E-3</v>
      </c>
      <c r="P27" s="90">
        <v>0.05</v>
      </c>
      <c r="Q27" s="99">
        <v>0.9</v>
      </c>
      <c r="R27" s="98">
        <f t="shared" si="6"/>
        <v>6.7499999999999999E-3</v>
      </c>
      <c r="S27" s="40">
        <f t="shared" si="7"/>
        <v>4.5000000000000005E-2</v>
      </c>
    </row>
    <row r="28" spans="3:19" ht="66" customHeight="1" x14ac:dyDescent="0.25">
      <c r="C28" s="78" t="s">
        <v>43</v>
      </c>
      <c r="D28" s="95" t="s">
        <v>51</v>
      </c>
      <c r="E28" s="86">
        <v>42689</v>
      </c>
      <c r="F28" s="86">
        <v>43084</v>
      </c>
      <c r="G28" s="93">
        <f t="shared" si="4"/>
        <v>7.4999999999999997E-3</v>
      </c>
      <c r="H28" s="94" t="s">
        <v>119</v>
      </c>
      <c r="I28" s="104" t="s">
        <v>117</v>
      </c>
      <c r="J28" s="94" t="s">
        <v>72</v>
      </c>
      <c r="K28" s="92" t="s">
        <v>120</v>
      </c>
      <c r="L28" s="92" t="s">
        <v>121</v>
      </c>
      <c r="M28" s="94" t="s">
        <v>111</v>
      </c>
      <c r="N28" s="77"/>
      <c r="O28" s="96">
        <f t="shared" si="5"/>
        <v>7.4999999999999997E-3</v>
      </c>
      <c r="P28" s="90">
        <v>0.05</v>
      </c>
      <c r="Q28" s="99">
        <v>0.9</v>
      </c>
      <c r="R28" s="98">
        <f t="shared" si="6"/>
        <v>6.7499999999999999E-3</v>
      </c>
      <c r="S28" s="40">
        <f t="shared" si="7"/>
        <v>4.5000000000000005E-2</v>
      </c>
    </row>
    <row r="29" spans="3:19" ht="47.25" x14ac:dyDescent="0.25">
      <c r="C29" s="78" t="s">
        <v>43</v>
      </c>
      <c r="D29" s="94" t="s">
        <v>37</v>
      </c>
      <c r="E29" s="86">
        <v>42901</v>
      </c>
      <c r="F29" s="86">
        <v>43814</v>
      </c>
      <c r="G29" s="93">
        <f t="shared" si="4"/>
        <v>8.9999999999999993E-3</v>
      </c>
      <c r="H29" s="94" t="s">
        <v>123</v>
      </c>
      <c r="I29" s="92" t="s">
        <v>126</v>
      </c>
      <c r="J29" s="94" t="s">
        <v>72</v>
      </c>
      <c r="K29" s="92" t="s">
        <v>474</v>
      </c>
      <c r="L29" s="92" t="s">
        <v>124</v>
      </c>
      <c r="M29" s="94" t="s">
        <v>122</v>
      </c>
      <c r="N29" s="77"/>
      <c r="O29" s="96">
        <f t="shared" si="5"/>
        <v>8.9999999999999993E-3</v>
      </c>
      <c r="P29" s="90">
        <v>0.06</v>
      </c>
      <c r="Q29" s="99">
        <v>0.9</v>
      </c>
      <c r="R29" s="98">
        <f t="shared" si="6"/>
        <v>8.0999999999999996E-3</v>
      </c>
      <c r="S29" s="40">
        <f t="shared" si="7"/>
        <v>5.3999999999999999E-2</v>
      </c>
    </row>
    <row r="30" spans="3:19" ht="78.75" x14ac:dyDescent="0.25">
      <c r="C30" s="78" t="s">
        <v>44</v>
      </c>
      <c r="D30" s="94" t="s">
        <v>321</v>
      </c>
      <c r="E30" s="86">
        <v>42781</v>
      </c>
      <c r="F30" s="86">
        <v>43449</v>
      </c>
      <c r="G30" s="93">
        <f t="shared" si="4"/>
        <v>7.4999999999999997E-3</v>
      </c>
      <c r="H30" s="92" t="s">
        <v>125</v>
      </c>
      <c r="I30" s="104" t="s">
        <v>117</v>
      </c>
      <c r="J30" s="94" t="s">
        <v>72</v>
      </c>
      <c r="K30" s="92" t="s">
        <v>127</v>
      </c>
      <c r="L30" s="92" t="s">
        <v>128</v>
      </c>
      <c r="M30" s="92" t="s">
        <v>129</v>
      </c>
      <c r="N30" s="77"/>
      <c r="O30" s="96">
        <f t="shared" si="5"/>
        <v>7.4999999999999997E-3</v>
      </c>
      <c r="P30" s="90">
        <v>0.05</v>
      </c>
      <c r="Q30" s="99">
        <v>0.4</v>
      </c>
      <c r="R30" s="98">
        <f t="shared" si="6"/>
        <v>3.0000000000000001E-3</v>
      </c>
      <c r="S30" s="40">
        <f t="shared" si="7"/>
        <v>2.0000000000000004E-2</v>
      </c>
    </row>
    <row r="31" spans="3:19" ht="99" customHeight="1" x14ac:dyDescent="0.25">
      <c r="C31" s="78" t="s">
        <v>45</v>
      </c>
      <c r="D31" s="94" t="s">
        <v>463</v>
      </c>
      <c r="E31" s="86">
        <v>42840</v>
      </c>
      <c r="F31" s="86">
        <v>43449</v>
      </c>
      <c r="G31" s="93">
        <f t="shared" si="4"/>
        <v>7.4999999999999997E-3</v>
      </c>
      <c r="H31" s="92" t="s">
        <v>464</v>
      </c>
      <c r="I31" s="94" t="s">
        <v>278</v>
      </c>
      <c r="J31" s="94" t="s">
        <v>72</v>
      </c>
      <c r="K31" s="92" t="s">
        <v>465</v>
      </c>
      <c r="L31" s="92" t="s">
        <v>237</v>
      </c>
      <c r="M31" s="92" t="s">
        <v>238</v>
      </c>
      <c r="N31" s="77"/>
      <c r="O31" s="96">
        <f t="shared" si="5"/>
        <v>7.4999999999999997E-3</v>
      </c>
      <c r="P31" s="90">
        <v>0.05</v>
      </c>
      <c r="Q31" s="99">
        <v>0.4</v>
      </c>
      <c r="R31" s="98">
        <f t="shared" si="6"/>
        <v>3.0000000000000001E-3</v>
      </c>
      <c r="S31" s="40">
        <f t="shared" si="7"/>
        <v>2.0000000000000004E-2</v>
      </c>
    </row>
    <row r="32" spans="3:19" ht="47.25" x14ac:dyDescent="0.25">
      <c r="C32" s="78" t="s">
        <v>46</v>
      </c>
      <c r="D32" s="94" t="s">
        <v>38</v>
      </c>
      <c r="E32" s="86">
        <v>42668</v>
      </c>
      <c r="F32" s="86">
        <v>43814</v>
      </c>
      <c r="G32" s="93">
        <f t="shared" si="4"/>
        <v>1.4999999999999999E-2</v>
      </c>
      <c r="H32" s="92" t="s">
        <v>476</v>
      </c>
      <c r="I32" s="94" t="s">
        <v>90</v>
      </c>
      <c r="J32" s="94" t="s">
        <v>91</v>
      </c>
      <c r="K32" s="92" t="s">
        <v>475</v>
      </c>
      <c r="L32" s="92" t="s">
        <v>133</v>
      </c>
      <c r="M32" s="92" t="s">
        <v>135</v>
      </c>
      <c r="N32" s="77"/>
      <c r="O32" s="96">
        <f t="shared" si="5"/>
        <v>1.4999999999999999E-2</v>
      </c>
      <c r="P32" s="90">
        <v>0.1</v>
      </c>
      <c r="Q32" s="99">
        <v>0.4</v>
      </c>
      <c r="R32" s="98">
        <f t="shared" si="6"/>
        <v>6.0000000000000001E-3</v>
      </c>
      <c r="S32" s="40">
        <f t="shared" si="7"/>
        <v>4.0000000000000008E-2</v>
      </c>
    </row>
    <row r="33" spans="3:19" ht="47.25" x14ac:dyDescent="0.25">
      <c r="C33" s="78" t="s">
        <v>46</v>
      </c>
      <c r="D33" s="94" t="s">
        <v>466</v>
      </c>
      <c r="E33" s="86">
        <v>42962</v>
      </c>
      <c r="F33" s="86">
        <v>43266</v>
      </c>
      <c r="G33" s="93">
        <f t="shared" si="4"/>
        <v>1.2E-2</v>
      </c>
      <c r="H33" s="92" t="s">
        <v>204</v>
      </c>
      <c r="I33" s="94" t="s">
        <v>205</v>
      </c>
      <c r="J33" s="94" t="s">
        <v>72</v>
      </c>
      <c r="K33" s="92" t="s">
        <v>206</v>
      </c>
      <c r="L33" s="92" t="s">
        <v>207</v>
      </c>
      <c r="M33" s="92" t="s">
        <v>142</v>
      </c>
      <c r="N33" s="77"/>
      <c r="O33" s="96">
        <f t="shared" si="5"/>
        <v>1.2E-2</v>
      </c>
      <c r="P33" s="90">
        <v>0.08</v>
      </c>
      <c r="Q33" s="99">
        <v>0.4</v>
      </c>
      <c r="R33" s="98">
        <f t="shared" si="6"/>
        <v>4.8000000000000004E-3</v>
      </c>
      <c r="S33" s="40">
        <f t="shared" si="7"/>
        <v>3.2000000000000001E-2</v>
      </c>
    </row>
    <row r="34" spans="3:19" ht="63" x14ac:dyDescent="0.25">
      <c r="C34" s="78" t="s">
        <v>46</v>
      </c>
      <c r="D34" s="94" t="s">
        <v>107</v>
      </c>
      <c r="E34" s="86">
        <v>42901</v>
      </c>
      <c r="F34" s="86">
        <v>43511</v>
      </c>
      <c r="G34" s="93">
        <f t="shared" si="4"/>
        <v>1.6500000000000001E-2</v>
      </c>
      <c r="H34" s="104" t="s">
        <v>130</v>
      </c>
      <c r="I34" s="94" t="s">
        <v>239</v>
      </c>
      <c r="J34" s="94" t="s">
        <v>235</v>
      </c>
      <c r="K34" s="92" t="s">
        <v>132</v>
      </c>
      <c r="L34" s="92" t="s">
        <v>134</v>
      </c>
      <c r="M34" s="94" t="s">
        <v>111</v>
      </c>
      <c r="N34" s="77"/>
      <c r="O34" s="96">
        <f t="shared" si="5"/>
        <v>1.6500000000000001E-2</v>
      </c>
      <c r="P34" s="90">
        <v>0.11</v>
      </c>
      <c r="Q34" s="99">
        <v>0.4</v>
      </c>
      <c r="R34" s="98">
        <f t="shared" si="6"/>
        <v>6.6000000000000008E-3</v>
      </c>
      <c r="S34" s="40">
        <f t="shared" si="7"/>
        <v>4.4000000000000004E-2</v>
      </c>
    </row>
    <row r="35" spans="3:19" ht="115.5" customHeight="1" x14ac:dyDescent="0.25">
      <c r="C35" s="78" t="s">
        <v>47</v>
      </c>
      <c r="D35" s="94" t="s">
        <v>50</v>
      </c>
      <c r="E35" s="86">
        <v>42931</v>
      </c>
      <c r="F35" s="86">
        <v>43084</v>
      </c>
      <c r="G35" s="93">
        <f t="shared" si="4"/>
        <v>1.2E-2</v>
      </c>
      <c r="H35" s="94" t="s">
        <v>136</v>
      </c>
      <c r="I35" s="94" t="s">
        <v>172</v>
      </c>
      <c r="J35" s="94" t="s">
        <v>173</v>
      </c>
      <c r="K35" s="94" t="s">
        <v>137</v>
      </c>
      <c r="L35" s="94" t="s">
        <v>138</v>
      </c>
      <c r="M35" s="94" t="s">
        <v>139</v>
      </c>
      <c r="N35" s="77"/>
      <c r="O35" s="96">
        <f t="shared" si="5"/>
        <v>1.2E-2</v>
      </c>
      <c r="P35" s="90">
        <v>0.08</v>
      </c>
      <c r="Q35" s="99">
        <v>0.4</v>
      </c>
      <c r="R35" s="98">
        <f t="shared" si="6"/>
        <v>4.8000000000000004E-3</v>
      </c>
      <c r="S35" s="40">
        <f t="shared" si="7"/>
        <v>3.2000000000000001E-2</v>
      </c>
    </row>
    <row r="36" spans="3:19" ht="47.25" x14ac:dyDescent="0.25">
      <c r="C36" s="78" t="s">
        <v>47</v>
      </c>
      <c r="D36" s="94" t="s">
        <v>140</v>
      </c>
      <c r="E36" s="86">
        <v>42840</v>
      </c>
      <c r="F36" s="86">
        <v>43814</v>
      </c>
      <c r="G36" s="93">
        <f t="shared" si="4"/>
        <v>8.9999999999999993E-3</v>
      </c>
      <c r="H36" s="94" t="s">
        <v>141</v>
      </c>
      <c r="I36" s="94" t="s">
        <v>172</v>
      </c>
      <c r="J36" s="94" t="s">
        <v>173</v>
      </c>
      <c r="K36" s="94" t="s">
        <v>143</v>
      </c>
      <c r="L36" s="92" t="s">
        <v>144</v>
      </c>
      <c r="M36" s="94" t="s">
        <v>142</v>
      </c>
      <c r="N36" s="77"/>
      <c r="O36" s="96">
        <f t="shared" si="5"/>
        <v>8.9999999999999993E-3</v>
      </c>
      <c r="P36" s="90">
        <v>0.06</v>
      </c>
      <c r="Q36" s="99">
        <v>0.4</v>
      </c>
      <c r="R36" s="98">
        <f t="shared" si="6"/>
        <v>3.5999999999999999E-3</v>
      </c>
      <c r="S36" s="40">
        <f t="shared" si="7"/>
        <v>2.4E-2</v>
      </c>
    </row>
    <row r="37" spans="3:19" ht="60" customHeight="1" x14ac:dyDescent="0.25">
      <c r="C37" s="78" t="s">
        <v>48</v>
      </c>
      <c r="D37" s="94" t="s">
        <v>153</v>
      </c>
      <c r="E37" s="86">
        <v>42781</v>
      </c>
      <c r="F37" s="86">
        <v>43814</v>
      </c>
      <c r="G37" s="93">
        <f t="shared" si="4"/>
        <v>4.4999999999999997E-3</v>
      </c>
      <c r="H37" s="94" t="s">
        <v>154</v>
      </c>
      <c r="I37" s="104" t="s">
        <v>149</v>
      </c>
      <c r="J37" s="94" t="s">
        <v>72</v>
      </c>
      <c r="K37" s="92" t="s">
        <v>152</v>
      </c>
      <c r="L37" s="92" t="s">
        <v>155</v>
      </c>
      <c r="M37" s="94" t="s">
        <v>142</v>
      </c>
      <c r="N37" s="77"/>
      <c r="O37" s="96">
        <f t="shared" si="5"/>
        <v>4.4999999999999997E-3</v>
      </c>
      <c r="P37" s="90">
        <v>0.03</v>
      </c>
      <c r="Q37" s="99">
        <v>0.4</v>
      </c>
      <c r="R37" s="98">
        <f t="shared" si="6"/>
        <v>1.8E-3</v>
      </c>
      <c r="S37" s="40">
        <f t="shared" si="7"/>
        <v>1.2E-2</v>
      </c>
    </row>
    <row r="38" spans="3:19" ht="89.25" customHeight="1" x14ac:dyDescent="0.25">
      <c r="C38" s="78" t="s">
        <v>49</v>
      </c>
      <c r="D38" s="94" t="s">
        <v>271</v>
      </c>
      <c r="E38" s="86">
        <v>43023</v>
      </c>
      <c r="F38" s="86">
        <v>43814</v>
      </c>
      <c r="G38" s="93">
        <f t="shared" si="4"/>
        <v>7.4999999999999997E-3</v>
      </c>
      <c r="H38" s="94" t="s">
        <v>150</v>
      </c>
      <c r="I38" s="92" t="s">
        <v>67</v>
      </c>
      <c r="J38" s="94" t="s">
        <v>68</v>
      </c>
      <c r="K38" s="94" t="s">
        <v>151</v>
      </c>
      <c r="L38" s="92" t="s">
        <v>156</v>
      </c>
      <c r="M38" s="94" t="s">
        <v>142</v>
      </c>
      <c r="N38" s="77"/>
      <c r="O38" s="96">
        <f t="shared" si="5"/>
        <v>7.4999999999999997E-3</v>
      </c>
      <c r="P38" s="90">
        <v>0.05</v>
      </c>
      <c r="Q38" s="99">
        <v>0.4</v>
      </c>
      <c r="R38" s="98">
        <f t="shared" si="6"/>
        <v>3.0000000000000001E-3</v>
      </c>
      <c r="S38" s="40">
        <f t="shared" si="7"/>
        <v>2.0000000000000004E-2</v>
      </c>
    </row>
    <row r="39" spans="3:19" ht="47.25" x14ac:dyDescent="0.25">
      <c r="C39" s="78" t="s">
        <v>49</v>
      </c>
      <c r="D39" s="94" t="s">
        <v>166</v>
      </c>
      <c r="E39" s="86">
        <v>42668</v>
      </c>
      <c r="F39" s="86">
        <v>43099</v>
      </c>
      <c r="G39" s="93">
        <f t="shared" si="4"/>
        <v>7.4999999999999997E-3</v>
      </c>
      <c r="H39" s="92" t="s">
        <v>145</v>
      </c>
      <c r="I39" s="94" t="s">
        <v>261</v>
      </c>
      <c r="J39" s="94" t="s">
        <v>68</v>
      </c>
      <c r="K39" s="92" t="s">
        <v>146</v>
      </c>
      <c r="L39" s="92" t="s">
        <v>147</v>
      </c>
      <c r="M39" s="92" t="s">
        <v>148</v>
      </c>
      <c r="N39" s="77"/>
      <c r="O39" s="96">
        <f t="shared" si="5"/>
        <v>7.4999999999999997E-3</v>
      </c>
      <c r="P39" s="90">
        <v>0.05</v>
      </c>
      <c r="Q39" s="99">
        <v>0.4</v>
      </c>
      <c r="R39" s="98">
        <f t="shared" si="6"/>
        <v>3.0000000000000001E-3</v>
      </c>
      <c r="S39" s="40">
        <f t="shared" si="7"/>
        <v>2.0000000000000004E-2</v>
      </c>
    </row>
    <row r="40" spans="3:19" ht="15.75" x14ac:dyDescent="0.25">
      <c r="C40" s="78"/>
      <c r="D40" s="94"/>
      <c r="E40" s="86"/>
      <c r="F40" s="86"/>
      <c r="G40" s="93"/>
      <c r="H40" s="92"/>
      <c r="I40" s="94"/>
      <c r="J40" s="94"/>
      <c r="K40" s="92"/>
      <c r="L40" s="92"/>
      <c r="M40" s="92"/>
      <c r="N40" s="77"/>
      <c r="O40" s="100"/>
      <c r="P40" s="90"/>
      <c r="Q40" s="101"/>
      <c r="R40" s="40"/>
      <c r="S40" s="40"/>
    </row>
    <row r="41" spans="3:19" ht="31.5" x14ac:dyDescent="0.25">
      <c r="C41" s="82" t="s">
        <v>14</v>
      </c>
      <c r="D41" s="87"/>
      <c r="E41" s="87"/>
      <c r="F41" s="87"/>
      <c r="G41" s="103">
        <f>SUM(G42:G46)</f>
        <v>7.9999999999999988E-2</v>
      </c>
      <c r="H41" s="87"/>
      <c r="I41" s="87"/>
      <c r="J41" s="87"/>
      <c r="K41" s="87"/>
      <c r="L41" s="87"/>
      <c r="M41" s="87"/>
      <c r="N41" s="83"/>
      <c r="O41" s="89">
        <v>7.9999999999999988E-2</v>
      </c>
      <c r="P41" s="90">
        <f>SUM(P42:P46)</f>
        <v>1</v>
      </c>
      <c r="Q41" s="101"/>
      <c r="R41" s="79">
        <f>SUM(R42:R46)</f>
        <v>7.2639999999999982E-2</v>
      </c>
      <c r="S41" s="79">
        <f>SUM(S42:S46)</f>
        <v>0.90800000000000014</v>
      </c>
    </row>
    <row r="42" spans="3:19" ht="77.25" customHeight="1" x14ac:dyDescent="0.25">
      <c r="C42" s="78" t="s">
        <v>54</v>
      </c>
      <c r="D42" s="94" t="s">
        <v>441</v>
      </c>
      <c r="E42" s="86">
        <v>42917</v>
      </c>
      <c r="F42" s="86">
        <v>43449</v>
      </c>
      <c r="G42" s="93">
        <f>+P42*O$41</f>
        <v>1.5999999999999997E-2</v>
      </c>
      <c r="H42" s="92" t="s">
        <v>442</v>
      </c>
      <c r="I42" s="94" t="s">
        <v>279</v>
      </c>
      <c r="J42" s="94" t="s">
        <v>68</v>
      </c>
      <c r="K42" s="92" t="s">
        <v>443</v>
      </c>
      <c r="L42" s="92" t="s">
        <v>444</v>
      </c>
      <c r="M42" s="94" t="s">
        <v>222</v>
      </c>
      <c r="N42" s="77"/>
      <c r="O42" s="96">
        <f>+G42</f>
        <v>1.5999999999999997E-2</v>
      </c>
      <c r="P42" s="90">
        <v>0.2</v>
      </c>
      <c r="Q42" s="99">
        <v>0.9</v>
      </c>
      <c r="R42" s="98">
        <f>+Q42*O42</f>
        <v>1.4399999999999998E-2</v>
      </c>
      <c r="S42" s="40">
        <f>+Q42*P42</f>
        <v>0.18000000000000002</v>
      </c>
    </row>
    <row r="43" spans="3:19" ht="49.5" customHeight="1" x14ac:dyDescent="0.25">
      <c r="C43" s="78" t="s">
        <v>54</v>
      </c>
      <c r="D43" s="94" t="s">
        <v>165</v>
      </c>
      <c r="E43" s="86">
        <v>42552</v>
      </c>
      <c r="F43" s="86">
        <v>43814</v>
      </c>
      <c r="G43" s="93">
        <f>+P43*O$41</f>
        <v>1.5999999999999997E-2</v>
      </c>
      <c r="H43" s="92" t="s">
        <v>157</v>
      </c>
      <c r="I43" s="92" t="s">
        <v>99</v>
      </c>
      <c r="J43" s="92" t="s">
        <v>100</v>
      </c>
      <c r="K43" s="92" t="s">
        <v>158</v>
      </c>
      <c r="L43" s="92" t="s">
        <v>159</v>
      </c>
      <c r="M43" s="92" t="s">
        <v>160</v>
      </c>
      <c r="N43" s="77"/>
      <c r="O43" s="96">
        <f>+G43</f>
        <v>1.5999999999999997E-2</v>
      </c>
      <c r="P43" s="90">
        <v>0.2</v>
      </c>
      <c r="Q43" s="99">
        <v>0.98</v>
      </c>
      <c r="R43" s="98">
        <f>+Q43*O43</f>
        <v>1.5679999999999996E-2</v>
      </c>
      <c r="S43" s="40">
        <f>+Q43*P43</f>
        <v>0.19600000000000001</v>
      </c>
    </row>
    <row r="44" spans="3:19" ht="47.25" x14ac:dyDescent="0.25">
      <c r="C44" s="78" t="s">
        <v>54</v>
      </c>
      <c r="D44" s="94" t="s">
        <v>355</v>
      </c>
      <c r="E44" s="86">
        <v>42931</v>
      </c>
      <c r="F44" s="86">
        <v>43449</v>
      </c>
      <c r="G44" s="93">
        <f>+P44*O$41</f>
        <v>1.5999999999999997E-2</v>
      </c>
      <c r="H44" s="92" t="s">
        <v>356</v>
      </c>
      <c r="I44" s="92" t="s">
        <v>161</v>
      </c>
      <c r="J44" s="94" t="s">
        <v>72</v>
      </c>
      <c r="K44" s="92" t="s">
        <v>357</v>
      </c>
      <c r="L44" s="92" t="s">
        <v>162</v>
      </c>
      <c r="M44" s="94" t="s">
        <v>163</v>
      </c>
      <c r="N44" s="77"/>
      <c r="O44" s="96">
        <f>+G44</f>
        <v>1.5999999999999997E-2</v>
      </c>
      <c r="P44" s="90">
        <v>0.2</v>
      </c>
      <c r="Q44" s="99">
        <v>0.8</v>
      </c>
      <c r="R44" s="98">
        <f>+Q44*O44</f>
        <v>1.2799999999999999E-2</v>
      </c>
      <c r="S44" s="40">
        <f>+Q44*P44</f>
        <v>0.16000000000000003</v>
      </c>
    </row>
    <row r="45" spans="3:19" ht="124.5" customHeight="1" x14ac:dyDescent="0.25">
      <c r="C45" s="78" t="s">
        <v>54</v>
      </c>
      <c r="D45" s="94" t="s">
        <v>445</v>
      </c>
      <c r="E45" s="86">
        <v>42901</v>
      </c>
      <c r="F45" s="86">
        <v>43814</v>
      </c>
      <c r="G45" s="93">
        <f>+P45*O$41</f>
        <v>1.5999999999999997E-2</v>
      </c>
      <c r="H45" s="92" t="s">
        <v>446</v>
      </c>
      <c r="I45" s="94" t="s">
        <v>174</v>
      </c>
      <c r="J45" s="94" t="s">
        <v>72</v>
      </c>
      <c r="K45" s="92" t="s">
        <v>453</v>
      </c>
      <c r="L45" s="92" t="s">
        <v>447</v>
      </c>
      <c r="M45" s="94" t="s">
        <v>163</v>
      </c>
      <c r="N45" s="77"/>
      <c r="O45" s="96">
        <f>+G45</f>
        <v>1.5999999999999997E-2</v>
      </c>
      <c r="P45" s="90">
        <v>0.2</v>
      </c>
      <c r="Q45" s="99">
        <v>0.9</v>
      </c>
      <c r="R45" s="98">
        <f>+Q45*O45</f>
        <v>1.4399999999999998E-2</v>
      </c>
      <c r="S45" s="40">
        <f>+Q45*P45</f>
        <v>0.18000000000000002</v>
      </c>
    </row>
    <row r="46" spans="3:19" ht="47.25" x14ac:dyDescent="0.25">
      <c r="C46" s="78" t="s">
        <v>226</v>
      </c>
      <c r="D46" s="94" t="s">
        <v>53</v>
      </c>
      <c r="E46" s="86">
        <v>42809</v>
      </c>
      <c r="F46" s="86">
        <v>43814</v>
      </c>
      <c r="G46" s="93">
        <f>+P46*O$41</f>
        <v>1.5999999999999997E-2</v>
      </c>
      <c r="H46" s="105" t="s">
        <v>265</v>
      </c>
      <c r="I46" s="94" t="s">
        <v>168</v>
      </c>
      <c r="J46" s="94" t="s">
        <v>72</v>
      </c>
      <c r="K46" s="92" t="s">
        <v>175</v>
      </c>
      <c r="L46" s="105" t="s">
        <v>176</v>
      </c>
      <c r="M46" s="94" t="s">
        <v>177</v>
      </c>
      <c r="N46" s="77"/>
      <c r="O46" s="96">
        <f>+G46</f>
        <v>1.5999999999999997E-2</v>
      </c>
      <c r="P46" s="90">
        <v>0.2</v>
      </c>
      <c r="Q46" s="99">
        <v>0.96</v>
      </c>
      <c r="R46" s="98">
        <f>+Q46*O46</f>
        <v>1.5359999999999997E-2</v>
      </c>
      <c r="S46" s="40">
        <f>+Q46*P46</f>
        <v>0.192</v>
      </c>
    </row>
    <row r="47" spans="3:19" ht="15.75" x14ac:dyDescent="0.25">
      <c r="C47" s="78"/>
      <c r="D47" s="94"/>
      <c r="E47" s="86"/>
      <c r="F47" s="86"/>
      <c r="G47" s="93"/>
      <c r="H47" s="105"/>
      <c r="I47" s="94"/>
      <c r="J47" s="94"/>
      <c r="K47" s="92"/>
      <c r="L47" s="105"/>
      <c r="M47" s="94"/>
      <c r="N47" s="77"/>
      <c r="O47" s="100"/>
      <c r="P47" s="90"/>
      <c r="Q47" s="101"/>
      <c r="R47" s="40"/>
      <c r="S47" s="40"/>
    </row>
    <row r="48" spans="3:19" ht="31.5" x14ac:dyDescent="0.25">
      <c r="C48" s="82" t="s">
        <v>15</v>
      </c>
      <c r="D48" s="87"/>
      <c r="E48" s="87"/>
      <c r="F48" s="87"/>
      <c r="G48" s="103">
        <f>SUM(G49:G52)</f>
        <v>0.11999999999999998</v>
      </c>
      <c r="H48" s="87"/>
      <c r="I48" s="87"/>
      <c r="J48" s="87"/>
      <c r="K48" s="87"/>
      <c r="L48" s="87"/>
      <c r="M48" s="87"/>
      <c r="N48" s="83"/>
      <c r="O48" s="89">
        <v>0.11999999999999998</v>
      </c>
      <c r="P48" s="90">
        <f>SUM(P49:P52)</f>
        <v>1</v>
      </c>
      <c r="Q48" s="101"/>
      <c r="R48" s="79">
        <f>SUM(R49:R52)</f>
        <v>9.1199999999999976E-2</v>
      </c>
      <c r="S48" s="79">
        <f>SUM(S49:S52)</f>
        <v>0.76</v>
      </c>
    </row>
    <row r="49" spans="3:19" ht="63" x14ac:dyDescent="0.25">
      <c r="C49" s="78" t="s">
        <v>59</v>
      </c>
      <c r="D49" s="94" t="s">
        <v>55</v>
      </c>
      <c r="E49" s="86">
        <v>42552</v>
      </c>
      <c r="F49" s="86">
        <v>43814</v>
      </c>
      <c r="G49" s="93">
        <f>+P49*O$48</f>
        <v>2.3999999999999997E-2</v>
      </c>
      <c r="H49" s="92" t="s">
        <v>183</v>
      </c>
      <c r="I49" s="94" t="s">
        <v>179</v>
      </c>
      <c r="J49" s="94" t="s">
        <v>180</v>
      </c>
      <c r="K49" s="92" t="s">
        <v>185</v>
      </c>
      <c r="L49" s="92" t="s">
        <v>181</v>
      </c>
      <c r="M49" s="92" t="s">
        <v>182</v>
      </c>
      <c r="N49" s="77"/>
      <c r="O49" s="96">
        <f>+G49</f>
        <v>2.3999999999999997E-2</v>
      </c>
      <c r="P49" s="90">
        <v>0.2</v>
      </c>
      <c r="Q49" s="99">
        <v>0.7</v>
      </c>
      <c r="R49" s="98">
        <f>+Q49*O49</f>
        <v>1.6799999999999995E-2</v>
      </c>
      <c r="S49" s="40">
        <f>+Q49*P49</f>
        <v>0.13999999999999999</v>
      </c>
    </row>
    <row r="50" spans="3:19" ht="63" x14ac:dyDescent="0.25">
      <c r="C50" s="78" t="s">
        <v>59</v>
      </c>
      <c r="D50" s="94" t="s">
        <v>477</v>
      </c>
      <c r="E50" s="86">
        <v>42552</v>
      </c>
      <c r="F50" s="86">
        <v>43814</v>
      </c>
      <c r="G50" s="93">
        <f>+P50*O$48</f>
        <v>2.3999999999999997E-2</v>
      </c>
      <c r="H50" s="92" t="s">
        <v>184</v>
      </c>
      <c r="I50" s="94" t="s">
        <v>179</v>
      </c>
      <c r="J50" s="94" t="s">
        <v>180</v>
      </c>
      <c r="K50" s="92" t="s">
        <v>186</v>
      </c>
      <c r="L50" s="92" t="s">
        <v>187</v>
      </c>
      <c r="M50" s="92" t="s">
        <v>182</v>
      </c>
      <c r="N50" s="77"/>
      <c r="O50" s="96">
        <f>+G50</f>
        <v>2.3999999999999997E-2</v>
      </c>
      <c r="P50" s="90">
        <v>0.2</v>
      </c>
      <c r="Q50" s="99">
        <v>0.7</v>
      </c>
      <c r="R50" s="98">
        <f>+Q50*O50</f>
        <v>1.6799999999999995E-2</v>
      </c>
      <c r="S50" s="40">
        <f>+Q50*P50</f>
        <v>0.13999999999999999</v>
      </c>
    </row>
    <row r="51" spans="3:19" ht="47.25" x14ac:dyDescent="0.25">
      <c r="C51" s="78" t="s">
        <v>58</v>
      </c>
      <c r="D51" s="94" t="s">
        <v>56</v>
      </c>
      <c r="E51" s="86">
        <v>42552</v>
      </c>
      <c r="F51" s="86">
        <v>43814</v>
      </c>
      <c r="G51" s="93">
        <f>+P51*O$48</f>
        <v>3.599999999999999E-2</v>
      </c>
      <c r="H51" s="92" t="s">
        <v>188</v>
      </c>
      <c r="I51" s="92" t="s">
        <v>99</v>
      </c>
      <c r="J51" s="92" t="s">
        <v>100</v>
      </c>
      <c r="K51" s="92" t="s">
        <v>189</v>
      </c>
      <c r="L51" s="92" t="s">
        <v>190</v>
      </c>
      <c r="M51" s="92" t="s">
        <v>182</v>
      </c>
      <c r="N51" s="77"/>
      <c r="O51" s="96">
        <f>+G51</f>
        <v>3.599999999999999E-2</v>
      </c>
      <c r="P51" s="90">
        <v>0.3</v>
      </c>
      <c r="Q51" s="99">
        <v>0.9</v>
      </c>
      <c r="R51" s="98">
        <f>+Q51*O51</f>
        <v>3.2399999999999991E-2</v>
      </c>
      <c r="S51" s="40">
        <f>+Q51*P51</f>
        <v>0.27</v>
      </c>
    </row>
    <row r="52" spans="3:19" ht="47.25" x14ac:dyDescent="0.25">
      <c r="C52" s="78" t="s">
        <v>58</v>
      </c>
      <c r="D52" s="94" t="s">
        <v>57</v>
      </c>
      <c r="E52" s="86">
        <v>42552</v>
      </c>
      <c r="F52" s="86">
        <v>43814</v>
      </c>
      <c r="G52" s="93">
        <f>+P52*O$48</f>
        <v>3.599999999999999E-2</v>
      </c>
      <c r="H52" s="92" t="s">
        <v>191</v>
      </c>
      <c r="I52" s="92" t="s">
        <v>99</v>
      </c>
      <c r="J52" s="92" t="s">
        <v>100</v>
      </c>
      <c r="K52" s="92" t="s">
        <v>192</v>
      </c>
      <c r="L52" s="92" t="s">
        <v>193</v>
      </c>
      <c r="M52" s="92" t="s">
        <v>194</v>
      </c>
      <c r="N52" s="77"/>
      <c r="O52" s="96">
        <f>+G52</f>
        <v>3.599999999999999E-2</v>
      </c>
      <c r="P52" s="90">
        <v>0.3</v>
      </c>
      <c r="Q52" s="99">
        <v>0.7</v>
      </c>
      <c r="R52" s="98">
        <f>+Q52*O52</f>
        <v>2.5199999999999993E-2</v>
      </c>
      <c r="S52" s="40">
        <f>+Q52*P52</f>
        <v>0.21</v>
      </c>
    </row>
    <row r="53" spans="3:19" ht="15.75" x14ac:dyDescent="0.25">
      <c r="C53" s="78"/>
      <c r="D53" s="94"/>
      <c r="E53" s="86"/>
      <c r="F53" s="86"/>
      <c r="G53" s="93"/>
      <c r="H53" s="92"/>
      <c r="I53" s="92"/>
      <c r="J53" s="92"/>
      <c r="K53" s="92"/>
      <c r="L53" s="92"/>
      <c r="M53" s="92"/>
      <c r="N53" s="77"/>
      <c r="O53" s="100"/>
      <c r="P53" s="90"/>
      <c r="Q53" s="101"/>
      <c r="R53" s="98"/>
      <c r="S53" s="40"/>
    </row>
    <row r="54" spans="3:19" ht="15.75" x14ac:dyDescent="0.25">
      <c r="C54" s="82" t="s">
        <v>16</v>
      </c>
      <c r="D54" s="87"/>
      <c r="E54" s="87"/>
      <c r="F54" s="87"/>
      <c r="G54" s="103">
        <f>SUM(G55:G58)</f>
        <v>0.09</v>
      </c>
      <c r="H54" s="87"/>
      <c r="I54" s="87"/>
      <c r="J54" s="87"/>
      <c r="K54" s="87"/>
      <c r="L54" s="87"/>
      <c r="M54" s="87"/>
      <c r="N54" s="83"/>
      <c r="O54" s="89">
        <v>0.09</v>
      </c>
      <c r="P54" s="90">
        <f>SUM(P55:P58)</f>
        <v>1</v>
      </c>
      <c r="Q54" s="101"/>
      <c r="R54" s="79">
        <f>SUM(R55:R58)</f>
        <v>6.3E-2</v>
      </c>
      <c r="S54" s="79">
        <f>SUM(S55:S58)</f>
        <v>0.7</v>
      </c>
    </row>
    <row r="55" spans="3:19" ht="47.25" x14ac:dyDescent="0.25">
      <c r="C55" s="78" t="s">
        <v>62</v>
      </c>
      <c r="D55" s="94" t="s">
        <v>63</v>
      </c>
      <c r="E55" s="86">
        <v>42809</v>
      </c>
      <c r="F55" s="86">
        <v>43814</v>
      </c>
      <c r="G55" s="93">
        <f>+P55*O$54</f>
        <v>2.7E-2</v>
      </c>
      <c r="H55" s="92" t="s">
        <v>482</v>
      </c>
      <c r="I55" s="104" t="s">
        <v>84</v>
      </c>
      <c r="J55" s="94" t="s">
        <v>72</v>
      </c>
      <c r="K55" s="94" t="s">
        <v>480</v>
      </c>
      <c r="L55" s="94" t="s">
        <v>195</v>
      </c>
      <c r="M55" s="94" t="s">
        <v>69</v>
      </c>
      <c r="N55" s="77"/>
      <c r="O55" s="96">
        <f>+G55</f>
        <v>2.7E-2</v>
      </c>
      <c r="P55" s="90">
        <v>0.3</v>
      </c>
      <c r="Q55" s="99">
        <v>0.7</v>
      </c>
      <c r="R55" s="98">
        <f>+Q55*O55</f>
        <v>1.89E-2</v>
      </c>
      <c r="S55" s="40">
        <f>+Q55*P55</f>
        <v>0.21</v>
      </c>
    </row>
    <row r="56" spans="3:19" ht="63" x14ac:dyDescent="0.25">
      <c r="C56" s="78" t="s">
        <v>60</v>
      </c>
      <c r="D56" s="94" t="s">
        <v>275</v>
      </c>
      <c r="E56" s="86">
        <v>42809</v>
      </c>
      <c r="F56" s="86">
        <v>43084</v>
      </c>
      <c r="G56" s="93">
        <f>+P56*O$54</f>
        <v>2.7E-2</v>
      </c>
      <c r="H56" s="92" t="s">
        <v>196</v>
      </c>
      <c r="I56" s="92" t="s">
        <v>126</v>
      </c>
      <c r="J56" s="94" t="s">
        <v>72</v>
      </c>
      <c r="K56" s="92" t="s">
        <v>197</v>
      </c>
      <c r="L56" s="92" t="s">
        <v>198</v>
      </c>
      <c r="M56" s="94" t="s">
        <v>111</v>
      </c>
      <c r="N56" s="77"/>
      <c r="O56" s="96">
        <f>+G56</f>
        <v>2.7E-2</v>
      </c>
      <c r="P56" s="90">
        <v>0.3</v>
      </c>
      <c r="Q56" s="99">
        <v>0.7</v>
      </c>
      <c r="R56" s="98">
        <f>+Q56*O56</f>
        <v>1.89E-2</v>
      </c>
      <c r="S56" s="40">
        <f>+Q56*P56</f>
        <v>0.21</v>
      </c>
    </row>
    <row r="57" spans="3:19" ht="78.75" x14ac:dyDescent="0.25">
      <c r="C57" s="78" t="s">
        <v>60</v>
      </c>
      <c r="D57" s="94" t="s">
        <v>61</v>
      </c>
      <c r="E57" s="86">
        <v>42809</v>
      </c>
      <c r="F57" s="86">
        <v>43814</v>
      </c>
      <c r="G57" s="93">
        <f>+P57*O$54</f>
        <v>2.2499999999999999E-2</v>
      </c>
      <c r="H57" s="92" t="s">
        <v>199</v>
      </c>
      <c r="I57" s="92" t="s">
        <v>126</v>
      </c>
      <c r="J57" s="94" t="s">
        <v>72</v>
      </c>
      <c r="K57" s="92" t="s">
        <v>200</v>
      </c>
      <c r="L57" s="118"/>
      <c r="M57" s="92" t="s">
        <v>202</v>
      </c>
      <c r="N57" s="77"/>
      <c r="O57" s="96">
        <f>+G57</f>
        <v>2.2499999999999999E-2</v>
      </c>
      <c r="P57" s="90">
        <v>0.25</v>
      </c>
      <c r="Q57" s="99">
        <v>0.7</v>
      </c>
      <c r="R57" s="98">
        <f>+Q57*O57</f>
        <v>1.575E-2</v>
      </c>
      <c r="S57" s="40">
        <f>+Q57*P57</f>
        <v>0.17499999999999999</v>
      </c>
    </row>
    <row r="58" spans="3:19" ht="47.25" x14ac:dyDescent="0.25">
      <c r="C58" s="78" t="s">
        <v>60</v>
      </c>
      <c r="D58" s="94" t="s">
        <v>249</v>
      </c>
      <c r="E58" s="86">
        <v>42614</v>
      </c>
      <c r="F58" s="86">
        <v>42824</v>
      </c>
      <c r="G58" s="93">
        <f>+P58*O$54</f>
        <v>1.35E-2</v>
      </c>
      <c r="H58" s="92" t="s">
        <v>250</v>
      </c>
      <c r="I58" s="92" t="s">
        <v>149</v>
      </c>
      <c r="J58" s="94" t="s">
        <v>72</v>
      </c>
      <c r="K58" s="92" t="s">
        <v>251</v>
      </c>
      <c r="L58" s="154"/>
      <c r="M58" s="92" t="s">
        <v>222</v>
      </c>
      <c r="N58" s="77"/>
      <c r="O58" s="96">
        <f>+G58</f>
        <v>1.35E-2</v>
      </c>
      <c r="P58" s="90">
        <v>0.15</v>
      </c>
      <c r="Q58" s="99">
        <v>0.7</v>
      </c>
      <c r="R58" s="98">
        <f>+Q58*O58</f>
        <v>9.4500000000000001E-3</v>
      </c>
      <c r="S58" s="40">
        <f>+Q58*P58</f>
        <v>0.105</v>
      </c>
    </row>
    <row r="59" spans="3:19" ht="15.75" x14ac:dyDescent="0.25">
      <c r="C59" s="78"/>
      <c r="D59" s="94"/>
      <c r="E59" s="86"/>
      <c r="F59" s="86"/>
      <c r="G59" s="93"/>
      <c r="H59" s="92"/>
      <c r="I59" s="104"/>
      <c r="J59" s="94"/>
      <c r="K59" s="92"/>
      <c r="L59" s="92"/>
      <c r="M59" s="92"/>
      <c r="N59" s="77"/>
      <c r="O59" s="100"/>
      <c r="P59" s="90"/>
      <c r="Q59" s="101"/>
      <c r="R59" s="40"/>
      <c r="S59" s="40"/>
    </row>
    <row r="60" spans="3:19" ht="31.5" x14ac:dyDescent="0.25">
      <c r="C60" s="82" t="s">
        <v>17</v>
      </c>
      <c r="D60" s="87"/>
      <c r="E60" s="87"/>
      <c r="F60" s="87"/>
      <c r="G60" s="103">
        <f>SUM(G61:G64)</f>
        <v>0.08</v>
      </c>
      <c r="H60" s="87"/>
      <c r="I60" s="87"/>
      <c r="J60" s="87"/>
      <c r="K60" s="87"/>
      <c r="L60" s="87"/>
      <c r="M60" s="87"/>
      <c r="N60" s="83"/>
      <c r="O60" s="89">
        <v>0.08</v>
      </c>
      <c r="P60" s="90">
        <f>SUM(P61:P64)</f>
        <v>1</v>
      </c>
      <c r="Q60" s="101"/>
      <c r="R60" s="79">
        <f>SUM(R61:R64)</f>
        <v>5.6000000000000001E-2</v>
      </c>
      <c r="S60" s="79">
        <f>SUM(S61:S64)</f>
        <v>0.7</v>
      </c>
    </row>
    <row r="61" spans="3:19" ht="47.25" x14ac:dyDescent="0.25">
      <c r="C61" s="78" t="s">
        <v>64</v>
      </c>
      <c r="D61" s="94" t="s">
        <v>259</v>
      </c>
      <c r="E61" s="86">
        <v>42767</v>
      </c>
      <c r="F61" s="86">
        <v>43814</v>
      </c>
      <c r="G61" s="93">
        <f>+P61*O$60</f>
        <v>2.4E-2</v>
      </c>
      <c r="H61" s="92" t="s">
        <v>262</v>
      </c>
      <c r="I61" s="92" t="s">
        <v>169</v>
      </c>
      <c r="J61" s="94" t="s">
        <v>72</v>
      </c>
      <c r="K61" s="92" t="s">
        <v>430</v>
      </c>
      <c r="L61" s="92" t="s">
        <v>263</v>
      </c>
      <c r="M61" s="104"/>
      <c r="N61" s="77"/>
      <c r="O61" s="96">
        <f>+G61</f>
        <v>2.4E-2</v>
      </c>
      <c r="P61" s="90">
        <v>0.3</v>
      </c>
      <c r="Q61" s="99">
        <v>0.7</v>
      </c>
      <c r="R61" s="98">
        <f>+Q61*O61</f>
        <v>1.6799999999999999E-2</v>
      </c>
      <c r="S61" s="40">
        <f>+Q61*P61</f>
        <v>0.21</v>
      </c>
    </row>
    <row r="62" spans="3:19" ht="47.25" x14ac:dyDescent="0.25">
      <c r="C62" s="78" t="s">
        <v>64</v>
      </c>
      <c r="D62" s="95" t="s">
        <v>439</v>
      </c>
      <c r="E62" s="86">
        <v>42948</v>
      </c>
      <c r="F62" s="86">
        <v>43814</v>
      </c>
      <c r="G62" s="93">
        <f>+P62*O$60</f>
        <v>2.4E-2</v>
      </c>
      <c r="H62" s="92" t="s">
        <v>264</v>
      </c>
      <c r="I62" s="94" t="s">
        <v>169</v>
      </c>
      <c r="J62" s="94" t="s">
        <v>68</v>
      </c>
      <c r="K62" s="92" t="s">
        <v>481</v>
      </c>
      <c r="L62" s="92" t="s">
        <v>203</v>
      </c>
      <c r="M62" s="104" t="s">
        <v>167</v>
      </c>
      <c r="N62" s="77"/>
      <c r="O62" s="96">
        <f>+G62</f>
        <v>2.4E-2</v>
      </c>
      <c r="P62" s="90">
        <v>0.3</v>
      </c>
      <c r="Q62" s="99">
        <v>0.7</v>
      </c>
      <c r="R62" s="98">
        <f>+Q62*O62</f>
        <v>1.6799999999999999E-2</v>
      </c>
      <c r="S62" s="40">
        <f>+Q62*P62</f>
        <v>0.21</v>
      </c>
    </row>
    <row r="63" spans="3:19" ht="63" x14ac:dyDescent="0.25">
      <c r="C63" s="78" t="s">
        <v>65</v>
      </c>
      <c r="D63" s="107" t="s">
        <v>240</v>
      </c>
      <c r="E63" s="86">
        <v>42948</v>
      </c>
      <c r="F63" s="86">
        <v>43814</v>
      </c>
      <c r="G63" s="93">
        <f>+P63*O$60</f>
        <v>1.6E-2</v>
      </c>
      <c r="H63" s="107" t="s">
        <v>241</v>
      </c>
      <c r="I63" s="104" t="s">
        <v>149</v>
      </c>
      <c r="J63" s="94" t="s">
        <v>72</v>
      </c>
      <c r="K63" s="107" t="s">
        <v>242</v>
      </c>
      <c r="L63" s="92" t="s">
        <v>243</v>
      </c>
      <c r="M63" s="104" t="s">
        <v>167</v>
      </c>
      <c r="N63" s="77"/>
      <c r="O63" s="96">
        <f>+G63</f>
        <v>1.6E-2</v>
      </c>
      <c r="P63" s="90">
        <v>0.2</v>
      </c>
      <c r="Q63" s="99">
        <v>0.7</v>
      </c>
      <c r="R63" s="98">
        <f>+Q63*O63</f>
        <v>1.12E-2</v>
      </c>
      <c r="S63" s="40">
        <f>+Q63*P63</f>
        <v>0.13999999999999999</v>
      </c>
    </row>
    <row r="64" spans="3:19" ht="47.25" x14ac:dyDescent="0.25">
      <c r="C64" s="78" t="s">
        <v>65</v>
      </c>
      <c r="D64" s="95" t="s">
        <v>247</v>
      </c>
      <c r="E64" s="86">
        <v>42767</v>
      </c>
      <c r="F64" s="86">
        <v>43084</v>
      </c>
      <c r="G64" s="93">
        <f>+P64*O$60</f>
        <v>1.6E-2</v>
      </c>
      <c r="H64" s="92" t="s">
        <v>248</v>
      </c>
      <c r="I64" s="92" t="s">
        <v>260</v>
      </c>
      <c r="J64" s="92" t="s">
        <v>260</v>
      </c>
      <c r="K64" s="92" t="s">
        <v>210</v>
      </c>
      <c r="L64" s="92" t="s">
        <v>208</v>
      </c>
      <c r="M64" s="104" t="s">
        <v>209</v>
      </c>
      <c r="N64" s="77"/>
      <c r="O64" s="96">
        <f>+G64</f>
        <v>1.6E-2</v>
      </c>
      <c r="P64" s="90">
        <v>0.2</v>
      </c>
      <c r="Q64" s="99">
        <v>0.7</v>
      </c>
      <c r="R64" s="98">
        <f>+Q64*O64</f>
        <v>1.12E-2</v>
      </c>
      <c r="S64" s="40">
        <f>+Q64*P64</f>
        <v>0.13999999999999999</v>
      </c>
    </row>
    <row r="65" spans="3:19" ht="15.75" x14ac:dyDescent="0.25">
      <c r="C65" s="78"/>
      <c r="D65" s="95"/>
      <c r="E65" s="86"/>
      <c r="F65" s="86"/>
      <c r="G65" s="93"/>
      <c r="H65" s="92"/>
      <c r="I65" s="104"/>
      <c r="J65" s="92"/>
      <c r="K65" s="92"/>
      <c r="L65" s="92"/>
      <c r="M65" s="104"/>
      <c r="N65" s="77"/>
      <c r="O65" s="100"/>
      <c r="P65" s="90"/>
      <c r="Q65" s="101"/>
      <c r="R65" s="40"/>
      <c r="S65" s="40"/>
    </row>
    <row r="66" spans="3:19" ht="31.5" x14ac:dyDescent="0.25">
      <c r="C66" s="82" t="s">
        <v>18</v>
      </c>
      <c r="D66" s="87"/>
      <c r="E66" s="87"/>
      <c r="F66" s="87"/>
      <c r="G66" s="103">
        <f>SUM(G67:G69)</f>
        <v>0.11</v>
      </c>
      <c r="H66" s="87"/>
      <c r="I66" s="87"/>
      <c r="J66" s="87"/>
      <c r="K66" s="87"/>
      <c r="L66" s="87"/>
      <c r="M66" s="87"/>
      <c r="N66" s="83"/>
      <c r="O66" s="89">
        <v>0.11</v>
      </c>
      <c r="P66" s="90">
        <f>SUM(P67:P69)</f>
        <v>1</v>
      </c>
      <c r="Q66" s="101"/>
      <c r="R66" s="79">
        <f>SUM(R67:R69)</f>
        <v>7.6999999999999999E-2</v>
      </c>
      <c r="S66" s="79">
        <f>SUM(S67:S69)</f>
        <v>0.7</v>
      </c>
    </row>
    <row r="67" spans="3:19" ht="47.25" x14ac:dyDescent="0.25">
      <c r="C67" s="78" t="s">
        <v>66</v>
      </c>
      <c r="D67" s="95" t="s">
        <v>244</v>
      </c>
      <c r="E67" s="86">
        <v>42795</v>
      </c>
      <c r="F67" s="86">
        <v>43814</v>
      </c>
      <c r="G67" s="93">
        <f>+P67*O$66</f>
        <v>5.5E-2</v>
      </c>
      <c r="H67" s="92" t="s">
        <v>211</v>
      </c>
      <c r="I67" s="94" t="s">
        <v>75</v>
      </c>
      <c r="J67" s="94" t="s">
        <v>72</v>
      </c>
      <c r="K67" s="92" t="s">
        <v>432</v>
      </c>
      <c r="L67" s="92" t="s">
        <v>245</v>
      </c>
      <c r="M67" s="92" t="s">
        <v>212</v>
      </c>
      <c r="N67" s="77"/>
      <c r="O67" s="96">
        <f>+G67</f>
        <v>5.5E-2</v>
      </c>
      <c r="P67" s="90">
        <v>0.5</v>
      </c>
      <c r="Q67" s="99">
        <v>0.7</v>
      </c>
      <c r="R67" s="98">
        <f>+Q67*O67</f>
        <v>3.85E-2</v>
      </c>
      <c r="S67" s="40">
        <f>+Q67*P67</f>
        <v>0.35</v>
      </c>
    </row>
    <row r="68" spans="3:19" ht="63" x14ac:dyDescent="0.25">
      <c r="C68" s="78" t="s">
        <v>66</v>
      </c>
      <c r="D68" s="95" t="s">
        <v>246</v>
      </c>
      <c r="E68" s="86">
        <v>42767</v>
      </c>
      <c r="F68" s="86">
        <v>43084</v>
      </c>
      <c r="G68" s="93">
        <f>+P68*O$66</f>
        <v>2.75E-2</v>
      </c>
      <c r="H68" s="92" t="s">
        <v>213</v>
      </c>
      <c r="I68" s="94" t="s">
        <v>75</v>
      </c>
      <c r="J68" s="94" t="s">
        <v>72</v>
      </c>
      <c r="K68" s="92" t="s">
        <v>434</v>
      </c>
      <c r="L68" s="92" t="s">
        <v>214</v>
      </c>
      <c r="M68" s="92" t="s">
        <v>212</v>
      </c>
      <c r="N68" s="77"/>
      <c r="O68" s="96">
        <f>+G68</f>
        <v>2.75E-2</v>
      </c>
      <c r="P68" s="90">
        <v>0.25</v>
      </c>
      <c r="Q68" s="99">
        <v>0.7</v>
      </c>
      <c r="R68" s="98">
        <f>+Q68*O68</f>
        <v>1.925E-2</v>
      </c>
      <c r="S68" s="40">
        <f>+Q68*P68</f>
        <v>0.17499999999999999</v>
      </c>
    </row>
    <row r="69" spans="3:19" ht="63" x14ac:dyDescent="0.25">
      <c r="C69" s="78" t="s">
        <v>227</v>
      </c>
      <c r="D69" s="95" t="s">
        <v>217</v>
      </c>
      <c r="E69" s="86">
        <v>42767</v>
      </c>
      <c r="F69" s="86">
        <v>43814</v>
      </c>
      <c r="G69" s="93">
        <f>+P69*O$66</f>
        <v>2.75E-2</v>
      </c>
      <c r="H69" s="92" t="s">
        <v>216</v>
      </c>
      <c r="I69" s="94" t="s">
        <v>75</v>
      </c>
      <c r="J69" s="94" t="s">
        <v>72</v>
      </c>
      <c r="K69" s="92" t="s">
        <v>218</v>
      </c>
      <c r="L69" s="92" t="s">
        <v>215</v>
      </c>
      <c r="M69" s="92" t="s">
        <v>212</v>
      </c>
      <c r="N69" s="77"/>
      <c r="O69" s="96">
        <f>+G69</f>
        <v>2.75E-2</v>
      </c>
      <c r="P69" s="90">
        <v>0.25</v>
      </c>
      <c r="Q69" s="99">
        <v>0.7</v>
      </c>
      <c r="R69" s="98">
        <f>+Q69*O69</f>
        <v>1.925E-2</v>
      </c>
      <c r="S69" s="40">
        <f>+Q69*P69</f>
        <v>0.17499999999999999</v>
      </c>
    </row>
    <row r="70" spans="3:19" ht="15.75" x14ac:dyDescent="0.25">
      <c r="C70" s="78"/>
      <c r="D70" s="95"/>
      <c r="E70" s="86"/>
      <c r="F70" s="86"/>
      <c r="G70" s="93"/>
      <c r="H70" s="92"/>
      <c r="I70" s="94"/>
      <c r="J70" s="94"/>
      <c r="K70" s="92"/>
      <c r="L70" s="92"/>
      <c r="M70" s="92"/>
      <c r="N70" s="77"/>
      <c r="O70" s="100"/>
      <c r="P70" s="90"/>
      <c r="Q70" s="101"/>
      <c r="R70" s="40"/>
      <c r="S70" s="40"/>
    </row>
    <row r="71" spans="3:19" ht="31.5" x14ac:dyDescent="0.25">
      <c r="C71" s="82" t="s">
        <v>19</v>
      </c>
      <c r="D71" s="87"/>
      <c r="E71" s="87"/>
      <c r="F71" s="87"/>
      <c r="G71" s="103">
        <f>+G72+G73</f>
        <v>0.05</v>
      </c>
      <c r="H71" s="87"/>
      <c r="I71" s="87"/>
      <c r="J71" s="87"/>
      <c r="K71" s="87"/>
      <c r="L71" s="87"/>
      <c r="M71" s="87"/>
      <c r="N71" s="83"/>
      <c r="O71" s="89">
        <v>0.05</v>
      </c>
      <c r="P71" s="90">
        <f>+P72+P73</f>
        <v>1</v>
      </c>
      <c r="Q71" s="101"/>
      <c r="R71" s="79">
        <f>+R72+R73</f>
        <v>3.4999999999999996E-2</v>
      </c>
      <c r="S71" s="79">
        <f>+S72+S73</f>
        <v>0.7</v>
      </c>
    </row>
    <row r="72" spans="3:19" ht="47.25" x14ac:dyDescent="0.25">
      <c r="C72" s="78" t="s">
        <v>228</v>
      </c>
      <c r="D72" s="94" t="s">
        <v>170</v>
      </c>
      <c r="E72" s="86">
        <v>42795</v>
      </c>
      <c r="F72" s="86">
        <v>43084</v>
      </c>
      <c r="G72" s="108">
        <f>+P72*O$71</f>
        <v>2.5000000000000001E-2</v>
      </c>
      <c r="H72" s="95" t="s">
        <v>223</v>
      </c>
      <c r="I72" s="92" t="s">
        <v>99</v>
      </c>
      <c r="J72" s="92" t="s">
        <v>100</v>
      </c>
      <c r="K72" s="94" t="s">
        <v>224</v>
      </c>
      <c r="L72" s="94" t="s">
        <v>225</v>
      </c>
      <c r="M72" s="92" t="s">
        <v>222</v>
      </c>
      <c r="N72" s="81"/>
      <c r="O72" s="96">
        <f>+G72</f>
        <v>2.5000000000000001E-2</v>
      </c>
      <c r="P72" s="109">
        <v>0.5</v>
      </c>
      <c r="Q72" s="99">
        <v>0.7</v>
      </c>
      <c r="R72" s="98">
        <f>+Q72*O72</f>
        <v>1.7499999999999998E-2</v>
      </c>
      <c r="S72" s="40">
        <f>+Q72*P72</f>
        <v>0.35</v>
      </c>
    </row>
    <row r="73" spans="3:19" ht="47.25" x14ac:dyDescent="0.25">
      <c r="C73" s="78" t="s">
        <v>229</v>
      </c>
      <c r="D73" s="95" t="s">
        <v>171</v>
      </c>
      <c r="E73" s="86">
        <v>43132</v>
      </c>
      <c r="F73" s="86">
        <v>43449</v>
      </c>
      <c r="G73" s="108">
        <f>+P73*O$71</f>
        <v>2.5000000000000001E-2</v>
      </c>
      <c r="H73" s="94" t="s">
        <v>219</v>
      </c>
      <c r="I73" s="94" t="s">
        <v>172</v>
      </c>
      <c r="J73" s="94" t="s">
        <v>72</v>
      </c>
      <c r="K73" s="94" t="s">
        <v>220</v>
      </c>
      <c r="L73" s="94" t="s">
        <v>221</v>
      </c>
      <c r="M73" s="92" t="s">
        <v>222</v>
      </c>
      <c r="N73" s="81"/>
      <c r="O73" s="96">
        <f>+G73</f>
        <v>2.5000000000000001E-2</v>
      </c>
      <c r="P73" s="109">
        <v>0.5</v>
      </c>
      <c r="Q73" s="99">
        <v>0.7</v>
      </c>
      <c r="R73" s="98">
        <f>+Q73*O73</f>
        <v>1.7499999999999998E-2</v>
      </c>
      <c r="S73" s="40">
        <f>+Q73*P73</f>
        <v>0.35</v>
      </c>
    </row>
    <row r="74" spans="3:19" ht="15.75" x14ac:dyDescent="0.25">
      <c r="C74" s="106"/>
      <c r="D74" s="106"/>
      <c r="E74" s="106"/>
      <c r="F74" s="106"/>
      <c r="G74" s="106"/>
      <c r="H74" s="106"/>
      <c r="I74" s="106"/>
      <c r="J74" s="106"/>
      <c r="K74" s="106"/>
      <c r="L74" s="106"/>
      <c r="M74" s="106"/>
      <c r="N74" s="106"/>
      <c r="O74" s="110"/>
      <c r="P74" s="40"/>
      <c r="Q74" s="40"/>
      <c r="R74" s="111">
        <f>+R71+R66+R60+R54+R48+R41+R22+R14+R10+R5</f>
        <v>0.64778999999999998</v>
      </c>
      <c r="S74" s="111">
        <f>+R74</f>
        <v>0.64778999999999998</v>
      </c>
    </row>
    <row r="79" spans="3:19" x14ac:dyDescent="0.25">
      <c r="C79" t="s">
        <v>387</v>
      </c>
    </row>
    <row r="80" spans="3:19" x14ac:dyDescent="0.25">
      <c r="C80">
        <v>1</v>
      </c>
      <c r="D80" t="s">
        <v>388</v>
      </c>
    </row>
    <row r="81" spans="3:4" x14ac:dyDescent="0.25">
      <c r="C81">
        <v>2</v>
      </c>
      <c r="D81" t="s">
        <v>389</v>
      </c>
    </row>
    <row r="82" spans="3:4" x14ac:dyDescent="0.25">
      <c r="C82">
        <f>+C81+1</f>
        <v>3</v>
      </c>
      <c r="D82" t="s">
        <v>390</v>
      </c>
    </row>
    <row r="83" spans="3:4" x14ac:dyDescent="0.25">
      <c r="C83">
        <f t="shared" ref="C83:C90" si="8">+C82+1</f>
        <v>4</v>
      </c>
      <c r="D83" t="s">
        <v>391</v>
      </c>
    </row>
    <row r="84" spans="3:4" x14ac:dyDescent="0.25">
      <c r="C84">
        <f t="shared" si="8"/>
        <v>5</v>
      </c>
      <c r="D84" t="s">
        <v>392</v>
      </c>
    </row>
    <row r="85" spans="3:4" x14ac:dyDescent="0.25">
      <c r="C85">
        <f t="shared" si="8"/>
        <v>6</v>
      </c>
      <c r="D85" t="s">
        <v>393</v>
      </c>
    </row>
    <row r="86" spans="3:4" x14ac:dyDescent="0.25">
      <c r="C86">
        <f t="shared" si="8"/>
        <v>7</v>
      </c>
      <c r="D86" t="s">
        <v>394</v>
      </c>
    </row>
    <row r="87" spans="3:4" x14ac:dyDescent="0.25">
      <c r="C87">
        <f t="shared" si="8"/>
        <v>8</v>
      </c>
      <c r="D87" t="s">
        <v>395</v>
      </c>
    </row>
    <row r="88" spans="3:4" x14ac:dyDescent="0.25">
      <c r="C88">
        <f t="shared" si="8"/>
        <v>9</v>
      </c>
      <c r="D88" t="s">
        <v>258</v>
      </c>
    </row>
    <row r="89" spans="3:4" x14ac:dyDescent="0.25">
      <c r="C89">
        <f t="shared" si="8"/>
        <v>10</v>
      </c>
      <c r="D89" t="s">
        <v>396</v>
      </c>
    </row>
    <row r="90" spans="3:4" x14ac:dyDescent="0.25">
      <c r="C90">
        <f t="shared" si="8"/>
        <v>11</v>
      </c>
      <c r="D90" t="s">
        <v>397</v>
      </c>
    </row>
    <row r="91" spans="3:4" x14ac:dyDescent="0.25">
      <c r="C91">
        <f t="shared" ref="C91:C94" si="9">+C90+1</f>
        <v>12</v>
      </c>
      <c r="D91" t="s">
        <v>398</v>
      </c>
    </row>
    <row r="92" spans="3:4" x14ac:dyDescent="0.25">
      <c r="C92">
        <f t="shared" si="9"/>
        <v>13</v>
      </c>
      <c r="D92" t="s">
        <v>397</v>
      </c>
    </row>
    <row r="93" spans="3:4" x14ac:dyDescent="0.25">
      <c r="C93">
        <f t="shared" si="9"/>
        <v>14</v>
      </c>
      <c r="D93" t="s">
        <v>399</v>
      </c>
    </row>
    <row r="94" spans="3:4" x14ac:dyDescent="0.25">
      <c r="C94">
        <f t="shared" si="9"/>
        <v>15</v>
      </c>
      <c r="D94" t="s">
        <v>400</v>
      </c>
    </row>
  </sheetData>
  <mergeCells count="2">
    <mergeCell ref="G1:K1"/>
    <mergeCell ref="G2:K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O82"/>
  <sheetViews>
    <sheetView topLeftCell="A37" zoomScale="80" zoomScaleNormal="80" workbookViewId="0">
      <selection activeCell="H64" sqref="H64"/>
    </sheetView>
  </sheetViews>
  <sheetFormatPr baseColWidth="10" defaultRowHeight="15" x14ac:dyDescent="0.25"/>
  <cols>
    <col min="1" max="1" width="2.42578125" customWidth="1"/>
    <col min="2" max="2" width="4.28515625" customWidth="1"/>
    <col min="3" max="3" width="45.85546875" customWidth="1"/>
    <col min="4" max="4" width="50.28515625" customWidth="1"/>
    <col min="5" max="5" width="13.7109375" customWidth="1"/>
    <col min="6" max="6" width="39.85546875" customWidth="1"/>
    <col min="7" max="7" width="49.85546875" customWidth="1"/>
    <col min="8" max="8" width="33.42578125" customWidth="1"/>
    <col min="9" max="9" width="37" customWidth="1"/>
    <col min="10" max="10" width="17" customWidth="1"/>
    <col min="11" max="11" width="19.42578125" customWidth="1"/>
  </cols>
  <sheetData>
    <row r="1" spans="3:15" ht="40.5" customHeight="1" x14ac:dyDescent="0.25">
      <c r="C1" s="157" t="s">
        <v>0</v>
      </c>
      <c r="D1" s="157"/>
      <c r="E1" s="157"/>
      <c r="F1" s="157"/>
      <c r="G1" s="157"/>
      <c r="H1" s="157"/>
      <c r="I1" s="157"/>
      <c r="J1" s="157"/>
      <c r="K1" s="157"/>
    </row>
    <row r="2" spans="3:15" ht="36" customHeight="1" x14ac:dyDescent="0.25">
      <c r="C2" s="156" t="s">
        <v>293</v>
      </c>
      <c r="D2" s="156"/>
      <c r="E2" s="156"/>
      <c r="F2" s="156"/>
      <c r="G2" s="156"/>
      <c r="H2" s="156"/>
      <c r="I2" s="156"/>
      <c r="J2" s="156"/>
      <c r="K2" s="156"/>
    </row>
    <row r="3" spans="3:15" ht="5.25" customHeight="1" x14ac:dyDescent="0.25">
      <c r="C3" s="158"/>
      <c r="D3" s="158"/>
      <c r="E3" s="158"/>
      <c r="F3" s="158"/>
      <c r="G3" s="158"/>
      <c r="H3" s="158"/>
      <c r="I3" s="158"/>
      <c r="J3" s="158"/>
      <c r="K3" s="158"/>
    </row>
    <row r="4" spans="3:15" ht="120.75" customHeight="1" x14ac:dyDescent="0.25">
      <c r="C4" s="71" t="s">
        <v>1</v>
      </c>
      <c r="D4" s="70" t="s">
        <v>703</v>
      </c>
      <c r="E4" s="70" t="s">
        <v>272</v>
      </c>
      <c r="F4" s="70" t="s">
        <v>266</v>
      </c>
      <c r="G4" s="70" t="s">
        <v>267</v>
      </c>
      <c r="H4" s="70" t="s">
        <v>268</v>
      </c>
      <c r="I4" s="70" t="s">
        <v>269</v>
      </c>
      <c r="J4" s="70" t="s">
        <v>270</v>
      </c>
      <c r="K4" s="70" t="s">
        <v>273</v>
      </c>
      <c r="L4" s="248"/>
      <c r="M4" s="248"/>
      <c r="N4" s="248"/>
      <c r="O4" s="248"/>
    </row>
    <row r="5" spans="3:15" ht="31.5" x14ac:dyDescent="0.25">
      <c r="C5" s="82" t="s">
        <v>10</v>
      </c>
      <c r="D5" s="83"/>
      <c r="E5" s="83"/>
      <c r="F5" s="83"/>
      <c r="G5" s="83"/>
      <c r="H5" s="83"/>
      <c r="I5" s="83"/>
      <c r="J5" s="83"/>
      <c r="K5" s="83"/>
    </row>
    <row r="6" spans="3:15" ht="102" customHeight="1" x14ac:dyDescent="0.25">
      <c r="C6" s="78" t="str">
        <f>+Formulación!C6</f>
        <v>CARACTERÍSTICA 1. Misión y Proyecto Institucional</v>
      </c>
      <c r="D6" s="94" t="str">
        <f>+Formulación!D6</f>
        <v>Socialización de la Proyección Estratégica del programa</v>
      </c>
      <c r="E6" s="249" t="s">
        <v>274</v>
      </c>
      <c r="F6" s="250" t="s">
        <v>280</v>
      </c>
      <c r="G6" s="250" t="s">
        <v>284</v>
      </c>
      <c r="H6" s="86"/>
      <c r="I6" s="250" t="s">
        <v>285</v>
      </c>
      <c r="J6" s="86"/>
      <c r="K6" s="86"/>
    </row>
    <row r="7" spans="3:15" ht="78.75" x14ac:dyDescent="0.25">
      <c r="C7" s="78" t="str">
        <f>+Formulación!C7</f>
        <v>CARACTERÍSTICA Nº 2. Proyecto Educativo del Proyecto curricular</v>
      </c>
      <c r="D7" s="94" t="str">
        <f>+Formulación!D7</f>
        <v>Actualización y Divulgación del PEP a la Comunidad Académica</v>
      </c>
      <c r="E7" s="249" t="s">
        <v>274</v>
      </c>
      <c r="F7" s="250" t="s">
        <v>280</v>
      </c>
      <c r="G7" s="250" t="s">
        <v>284</v>
      </c>
      <c r="H7" s="86"/>
      <c r="I7" s="250" t="s">
        <v>285</v>
      </c>
      <c r="J7" s="86"/>
      <c r="K7" s="86"/>
    </row>
    <row r="8" spans="3:15" ht="74.25" customHeight="1" x14ac:dyDescent="0.25">
      <c r="C8" s="78" t="str">
        <f>+Formulación!C8</f>
        <v>CARACTERÍSTICA Nº 3. Relevancia académica y pertinencia social del proyecto curricular</v>
      </c>
      <c r="D8" s="94" t="str">
        <f>+Formulación!D8</f>
        <v xml:space="preserve">Estudio para evaluar el impacto del programa con respecto a sus objetivos </v>
      </c>
      <c r="E8" s="251" t="s">
        <v>277</v>
      </c>
      <c r="F8" s="86" t="s">
        <v>290</v>
      </c>
      <c r="G8" s="94" t="s">
        <v>286</v>
      </c>
      <c r="H8" s="86"/>
      <c r="I8" s="250" t="s">
        <v>287</v>
      </c>
      <c r="J8" s="86"/>
      <c r="K8" s="86"/>
    </row>
    <row r="9" spans="3:15" ht="15.75" x14ac:dyDescent="0.25">
      <c r="C9" s="82" t="s">
        <v>11</v>
      </c>
      <c r="D9" s="102"/>
      <c r="E9" s="87"/>
      <c r="F9" s="87"/>
      <c r="G9" s="87"/>
      <c r="H9" s="87"/>
      <c r="I9" s="87"/>
      <c r="J9" s="87"/>
      <c r="K9" s="87"/>
    </row>
    <row r="10" spans="3:15" ht="102" customHeight="1" x14ac:dyDescent="0.25">
      <c r="C10" s="78" t="str">
        <f>+Formulación!C11</f>
        <v>Característica N° 6: Participación de los estudiantes en actividades de formación integral</v>
      </c>
      <c r="D10" s="94" t="str">
        <f>+Formulación!D11</f>
        <v>Difusión a los estudiantes  de las actividades extracurriculares y el aprovechamiento del tiempo libre que desarrolla la Universidad.</v>
      </c>
      <c r="E10" s="249" t="s">
        <v>274</v>
      </c>
      <c r="F10" s="250" t="s">
        <v>366</v>
      </c>
      <c r="G10" s="250" t="s">
        <v>289</v>
      </c>
      <c r="H10" s="250" t="s">
        <v>343</v>
      </c>
      <c r="I10" s="250" t="s">
        <v>288</v>
      </c>
      <c r="J10" s="86"/>
      <c r="K10" s="86"/>
    </row>
    <row r="11" spans="3:15" ht="78.75" x14ac:dyDescent="0.25">
      <c r="C11" s="78" t="str">
        <f>+Formulación!C12</f>
        <v>Característica N° 7: Reglamentos estudiantil y académico</v>
      </c>
      <c r="D11" s="94" t="str">
        <f>+Formulación!D12</f>
        <v>Divulgar derechos y deberes del reglamento estudiantil en la comunidad académica</v>
      </c>
      <c r="E11" s="249" t="s">
        <v>274</v>
      </c>
      <c r="F11" s="250" t="s">
        <v>291</v>
      </c>
      <c r="G11" s="92" t="s">
        <v>81</v>
      </c>
      <c r="H11" s="86"/>
      <c r="I11" s="250" t="s">
        <v>292</v>
      </c>
      <c r="J11" s="86"/>
      <c r="K11" s="86"/>
    </row>
    <row r="12" spans="3:15" ht="15.75" x14ac:dyDescent="0.25">
      <c r="C12" s="75"/>
      <c r="D12" s="94"/>
      <c r="E12" s="86"/>
      <c r="F12" s="86"/>
      <c r="G12" s="86"/>
      <c r="H12" s="86"/>
      <c r="I12" s="86"/>
      <c r="J12" s="86"/>
      <c r="K12" s="86"/>
    </row>
    <row r="13" spans="3:15" ht="15.75" x14ac:dyDescent="0.25">
      <c r="C13" s="74" t="s">
        <v>12</v>
      </c>
      <c r="D13" s="69"/>
      <c r="E13" s="69"/>
      <c r="F13" s="69"/>
      <c r="G13" s="69"/>
      <c r="H13" s="69"/>
      <c r="I13" s="69"/>
      <c r="J13" s="69"/>
      <c r="K13" s="69"/>
    </row>
    <row r="14" spans="3:15" ht="104.25" customHeight="1" x14ac:dyDescent="0.25">
      <c r="C14" s="78" t="str">
        <f>+Formulación!C15</f>
        <v>Característica N° 9: Estatuto Profesoral</v>
      </c>
      <c r="D14" s="94" t="str">
        <f>+Formulación!D15</f>
        <v>Divulgar derechos y deberes del Estatuto Profesoral en la comunidad académica</v>
      </c>
      <c r="E14" s="249" t="s">
        <v>274</v>
      </c>
      <c r="F14" s="250" t="s">
        <v>291</v>
      </c>
      <c r="G14" s="92" t="s">
        <v>294</v>
      </c>
      <c r="H14" s="86"/>
      <c r="I14" s="250" t="s">
        <v>295</v>
      </c>
      <c r="J14" s="86"/>
      <c r="K14" s="86"/>
    </row>
    <row r="15" spans="3:15" ht="110.25" x14ac:dyDescent="0.25">
      <c r="C15" s="78" t="str">
        <f>+Formulación!C16</f>
        <v>CARACTERÍSTICA Nº 10. Número, dedicación, nivel de formación y experiencia de los profesores.</v>
      </c>
      <c r="D15" s="94" t="str">
        <f>+Formulación!D16</f>
        <v>Elaboración del plan de incorporación docente</v>
      </c>
      <c r="E15" s="249" t="s">
        <v>274</v>
      </c>
      <c r="F15" s="250" t="s">
        <v>298</v>
      </c>
      <c r="G15" s="92" t="s">
        <v>87</v>
      </c>
      <c r="H15" s="250" t="s">
        <v>297</v>
      </c>
      <c r="I15" s="250" t="s">
        <v>296</v>
      </c>
      <c r="J15" s="86"/>
      <c r="K15" s="86"/>
    </row>
    <row r="16" spans="3:15" ht="94.5" x14ac:dyDescent="0.25">
      <c r="C16" s="78" t="str">
        <f>+Formulación!C17</f>
        <v>Característica N° 11: Desarrollo profesoral</v>
      </c>
      <c r="D16" s="94" t="str">
        <f>+Formulación!D17</f>
        <v>Formulación de un programa de capacitación para la cualificación pedagógica del personal docente</v>
      </c>
      <c r="E16" s="252" t="s">
        <v>276</v>
      </c>
      <c r="F16" s="86" t="s">
        <v>290</v>
      </c>
      <c r="G16" s="92" t="s">
        <v>92</v>
      </c>
      <c r="H16" s="86"/>
      <c r="I16" s="250" t="s">
        <v>299</v>
      </c>
      <c r="J16" s="86"/>
      <c r="K16" s="86"/>
    </row>
    <row r="17" spans="3:11" ht="78.75" x14ac:dyDescent="0.25">
      <c r="C17" s="78" t="str">
        <f>+Formulación!C18</f>
        <v xml:space="preserve">Característica N° 12: Estímulos a la docencia, investigación, creación artística y cultural, extensión o proyección social y a la cooperación internacional. </v>
      </c>
      <c r="D17" s="94" t="str">
        <f>+Formulación!D18</f>
        <v>Socialización y aprovechamiento de las políticas de estímulo y reconocimiento a la labor docente</v>
      </c>
      <c r="E17" s="249" t="s">
        <v>274</v>
      </c>
      <c r="F17" s="250" t="s">
        <v>291</v>
      </c>
      <c r="G17" s="92" t="s">
        <v>81</v>
      </c>
      <c r="H17" s="86"/>
      <c r="I17" s="250" t="s">
        <v>300</v>
      </c>
      <c r="J17" s="86"/>
      <c r="K17" s="86"/>
    </row>
    <row r="18" spans="3:11" ht="173.25" x14ac:dyDescent="0.25">
      <c r="C18" s="78" t="str">
        <f>+Formulación!C19</f>
        <v xml:space="preserve">Característica Nº 13: Producción, pertinencia, utilización e impacto de material docente. </v>
      </c>
      <c r="D18" s="94" t="str">
        <f>+Formulación!D19</f>
        <v>Estímulos a la producción de materiales de apoyo docente</v>
      </c>
      <c r="E18" s="249" t="s">
        <v>274</v>
      </c>
      <c r="F18" s="250" t="s">
        <v>302</v>
      </c>
      <c r="G18" s="250" t="s">
        <v>303</v>
      </c>
      <c r="H18" s="86"/>
      <c r="I18" s="250" t="s">
        <v>301</v>
      </c>
      <c r="J18" s="86"/>
      <c r="K18" s="86"/>
    </row>
    <row r="19" spans="3:11" ht="59.25" customHeight="1" x14ac:dyDescent="0.25">
      <c r="C19" s="78" t="str">
        <f>+Formulación!C20</f>
        <v>Característica Nº 14: Remunerar por méritos</v>
      </c>
      <c r="D19" s="94" t="str">
        <f>+Formulación!D20</f>
        <v>Estimular el cambio de categoría en el escalafón docente</v>
      </c>
      <c r="E19" s="249" t="s">
        <v>274</v>
      </c>
      <c r="F19" s="250" t="s">
        <v>304</v>
      </c>
      <c r="G19" s="92" t="s">
        <v>105</v>
      </c>
      <c r="H19" s="86"/>
      <c r="I19" s="250" t="s">
        <v>300</v>
      </c>
      <c r="J19" s="86"/>
      <c r="K19" s="86"/>
    </row>
    <row r="20" spans="3:11" ht="15.75" x14ac:dyDescent="0.25">
      <c r="C20" s="82" t="s">
        <v>13</v>
      </c>
      <c r="D20" s="87"/>
      <c r="E20" s="87"/>
      <c r="F20" s="87"/>
      <c r="G20" s="87"/>
      <c r="H20" s="87"/>
      <c r="I20" s="87"/>
      <c r="J20" s="87"/>
      <c r="K20" s="87"/>
    </row>
    <row r="21" spans="3:11" ht="126" x14ac:dyDescent="0.25">
      <c r="C21" s="78" t="str">
        <f>+Formulación!C23</f>
        <v>CARACTERÍSTICA Nº 16. Integralidad del currículo</v>
      </c>
      <c r="D21" s="94" t="str">
        <f>+Formulación!D23</f>
        <v>Actualizar el plan de estudios buscando su integralidad y en coherencia con la misión institucional y los objetivos del programa</v>
      </c>
      <c r="E21" s="252" t="s">
        <v>276</v>
      </c>
      <c r="F21" s="250" t="s">
        <v>306</v>
      </c>
      <c r="G21" s="94" t="s">
        <v>305</v>
      </c>
      <c r="H21" s="86"/>
      <c r="I21" s="250" t="s">
        <v>307</v>
      </c>
      <c r="J21" s="86"/>
      <c r="K21" s="86"/>
    </row>
    <row r="22" spans="3:11" ht="94.5" x14ac:dyDescent="0.25">
      <c r="C22" s="78" t="str">
        <f>+Formulación!C24</f>
        <v>CARACTERÍSTICA Nº 16. Integralidad del currículo</v>
      </c>
      <c r="D22" s="94" t="str">
        <f>+Formulación!D24</f>
        <v>Mejorar los resultados en las pruebas SABER PRO</v>
      </c>
      <c r="E22" s="249" t="s">
        <v>274</v>
      </c>
      <c r="F22" s="250" t="s">
        <v>308</v>
      </c>
      <c r="G22" s="250" t="s">
        <v>309</v>
      </c>
      <c r="H22" s="86"/>
      <c r="I22" s="250" t="s">
        <v>310</v>
      </c>
      <c r="J22" s="86"/>
      <c r="K22" s="86"/>
    </row>
    <row r="23" spans="3:11" ht="47.25" x14ac:dyDescent="0.25">
      <c r="C23" s="78" t="str">
        <f>+Formulación!C25</f>
        <v>CARACTERÍSTICA Nº 17. Flexibilidad del currículo</v>
      </c>
      <c r="D23" s="94" t="str">
        <f>+Formulación!D25</f>
        <v>Sensibilizar a los estudiantes con respecto a la flexibilidad del currículo</v>
      </c>
      <c r="E23" s="249" t="s">
        <v>274</v>
      </c>
      <c r="F23" s="250" t="s">
        <v>291</v>
      </c>
      <c r="G23" s="92" t="s">
        <v>114</v>
      </c>
      <c r="H23" s="86"/>
      <c r="I23" s="250" t="s">
        <v>312</v>
      </c>
      <c r="J23" s="86"/>
      <c r="K23" s="86"/>
    </row>
    <row r="24" spans="3:11" ht="95.25" customHeight="1" x14ac:dyDescent="0.25">
      <c r="C24" s="78" t="str">
        <f>+Formulación!C26</f>
        <v>CARACTERÍSTICA Nº 17. Flexibilidad del currículo</v>
      </c>
      <c r="D24" s="94" t="str">
        <f>+Formulación!D26</f>
        <v>Elaboración de Manual de homologación con otros programas de la Universidad y del orden nacional e internacional</v>
      </c>
      <c r="E24" s="249" t="s">
        <v>274</v>
      </c>
      <c r="F24" s="250" t="s">
        <v>313</v>
      </c>
      <c r="G24" s="92" t="s">
        <v>116</v>
      </c>
      <c r="H24" s="86"/>
      <c r="I24" s="250" t="s">
        <v>314</v>
      </c>
      <c r="J24" s="86"/>
      <c r="K24" s="86"/>
    </row>
    <row r="25" spans="3:11" ht="94.5" x14ac:dyDescent="0.25">
      <c r="C25" s="78" t="str">
        <f>+Formulación!C27</f>
        <v>CARACTERÍSTICA Nº 18. Interdisciplinariedad</v>
      </c>
      <c r="D25" s="94" t="str">
        <f>+Formulación!D27</f>
        <v>Seguimiento a la interdisciplinariedad con distintos programas y áreas del conocimiento</v>
      </c>
      <c r="E25" s="249" t="s">
        <v>274</v>
      </c>
      <c r="F25" s="250" t="s">
        <v>315</v>
      </c>
      <c r="G25" s="92" t="s">
        <v>316</v>
      </c>
      <c r="H25" s="86"/>
      <c r="I25" s="250" t="s">
        <v>317</v>
      </c>
      <c r="J25" s="86"/>
      <c r="K25" s="86"/>
    </row>
    <row r="26" spans="3:11" ht="94.5" x14ac:dyDescent="0.25">
      <c r="C26" s="78" t="str">
        <f>+Formulación!C28</f>
        <v>CARACTERÍSTICA Nº 19. Estrategias de enseñanza y aprendizaje</v>
      </c>
      <c r="D26" s="94" t="str">
        <f>+Formulación!D28</f>
        <v xml:space="preserve">Análisis estadístico que precise el rendimiento de los estudiantes desde el primero hasta el último semestre. </v>
      </c>
      <c r="E26" s="249" t="s">
        <v>274</v>
      </c>
      <c r="F26" s="250" t="s">
        <v>281</v>
      </c>
      <c r="G26" s="250" t="s">
        <v>282</v>
      </c>
      <c r="H26" s="86"/>
      <c r="I26" s="250" t="s">
        <v>283</v>
      </c>
      <c r="J26" s="86"/>
      <c r="K26" s="250"/>
    </row>
    <row r="27" spans="3:11" ht="84.75" customHeight="1" x14ac:dyDescent="0.25">
      <c r="C27" s="78" t="str">
        <f>+Formulación!C29</f>
        <v>CARACTERÍSTICA Nº 19. Estrategias de enseñanza y aprendizaje</v>
      </c>
      <c r="D27" s="94" t="str">
        <f>+Formulación!D29</f>
        <v>Implementar nuevas estrategias de aprendizaje en el Proyecto Curricular</v>
      </c>
      <c r="E27" s="252" t="s">
        <v>276</v>
      </c>
      <c r="F27" s="250" t="s">
        <v>318</v>
      </c>
      <c r="G27" s="92" t="s">
        <v>124</v>
      </c>
      <c r="H27" s="250" t="s">
        <v>320</v>
      </c>
      <c r="I27" s="250" t="s">
        <v>319</v>
      </c>
      <c r="J27" s="86"/>
      <c r="K27" s="86"/>
    </row>
    <row r="28" spans="3:11" ht="78.75" x14ac:dyDescent="0.25">
      <c r="C28" s="78" t="str">
        <f>+Formulación!C30</f>
        <v>CARACTERÍSTICA Nº 20. Sistema de evaluación de estudiantes</v>
      </c>
      <c r="D28" s="94" t="str">
        <f>+Formulación!D30</f>
        <v>Analizar los sistemas de evaluación de los estudiantes en relación a sus  conocimientos y capacidades y el plan de estudios</v>
      </c>
      <c r="E28" s="249" t="s">
        <v>274</v>
      </c>
      <c r="F28" s="250" t="s">
        <v>322</v>
      </c>
      <c r="G28" s="92" t="s">
        <v>323</v>
      </c>
      <c r="H28" s="86"/>
      <c r="I28" s="250" t="s">
        <v>324</v>
      </c>
      <c r="J28" s="86"/>
      <c r="K28" s="86"/>
    </row>
    <row r="29" spans="3:11" ht="99" customHeight="1" x14ac:dyDescent="0.25">
      <c r="C29" s="78" t="str">
        <f>+Formulación!C31</f>
        <v>CARACTERÍSTICA Nº 21. Trabajos de los estudiantes</v>
      </c>
      <c r="D29" s="94" t="str">
        <f>+Formulación!D31</f>
        <v>Evaluar los trabajos de grado en función de  las competencias de los futuros egresados</v>
      </c>
      <c r="E29" s="249" t="s">
        <v>274</v>
      </c>
      <c r="F29" s="250" t="s">
        <v>325</v>
      </c>
      <c r="G29" s="250" t="s">
        <v>326</v>
      </c>
      <c r="H29" s="86"/>
      <c r="I29" s="250" t="s">
        <v>327</v>
      </c>
      <c r="J29" s="86"/>
      <c r="K29" s="86"/>
    </row>
    <row r="30" spans="3:11" ht="63" x14ac:dyDescent="0.25">
      <c r="C30" s="78" t="str">
        <f>+Formulación!C32</f>
        <v>CARACTERÍSTICA Nº 22. Evaluación y autorregulación del proyecto curricular</v>
      </c>
      <c r="D30" s="94" t="str">
        <f>+Formulación!D32</f>
        <v>Implementar exitosamente el plan de mejoramiento 2016-2019</v>
      </c>
      <c r="E30" s="249" t="s">
        <v>274</v>
      </c>
      <c r="F30" s="250" t="s">
        <v>328</v>
      </c>
      <c r="G30" s="250" t="s">
        <v>329</v>
      </c>
      <c r="H30" s="86"/>
      <c r="I30" s="250" t="s">
        <v>330</v>
      </c>
      <c r="J30" s="86"/>
      <c r="K30" s="86"/>
    </row>
    <row r="31" spans="3:11" ht="63" x14ac:dyDescent="0.25">
      <c r="C31" s="78" t="str">
        <f>+Formulación!C33</f>
        <v>CARACTERÍSTICA Nº 22. Evaluación y autorregulación del proyecto curricular</v>
      </c>
      <c r="D31" s="94" t="str">
        <f>+Formulación!D33</f>
        <v>Elaboración de encuesta en línea de autoevaluación</v>
      </c>
      <c r="E31" s="252" t="s">
        <v>276</v>
      </c>
      <c r="F31" s="250" t="s">
        <v>331</v>
      </c>
      <c r="G31" s="92" t="s">
        <v>207</v>
      </c>
      <c r="H31" s="86"/>
      <c r="I31" s="250" t="s">
        <v>332</v>
      </c>
      <c r="J31" s="86"/>
      <c r="K31" s="86"/>
    </row>
    <row r="32" spans="3:11" ht="126" x14ac:dyDescent="0.25">
      <c r="C32" s="78" t="str">
        <f>+Formulación!C34</f>
        <v>CARACTERÍSTICA Nº 22. Evaluación y autorregulación del proyecto curricular</v>
      </c>
      <c r="D32" s="94" t="str">
        <f>+Formulación!D34</f>
        <v>Renovación del Registro Calificado</v>
      </c>
      <c r="E32" s="252" t="s">
        <v>276</v>
      </c>
      <c r="F32" s="250" t="s">
        <v>306</v>
      </c>
      <c r="G32" s="92" t="s">
        <v>134</v>
      </c>
      <c r="H32" s="86"/>
      <c r="I32" s="250" t="s">
        <v>307</v>
      </c>
      <c r="J32" s="86"/>
      <c r="K32" s="86"/>
    </row>
    <row r="33" spans="3:11" ht="115.5" customHeight="1" x14ac:dyDescent="0.25">
      <c r="C33" s="78" t="str">
        <f>+Formulación!C35</f>
        <v>CARACTERÍSTICA Nº 23. Extensión o proyección social</v>
      </c>
      <c r="D33" s="94" t="str">
        <f>+Formulación!D35</f>
        <v xml:space="preserve">Encuesta para medir  apreciaciones de empresarios, funcionarios públicos, líderes comunitarios sobre el impacto social de los proyectos de extensión </v>
      </c>
      <c r="E33" s="252" t="s">
        <v>276</v>
      </c>
      <c r="F33" s="94" t="s">
        <v>333</v>
      </c>
      <c r="G33" s="94" t="s">
        <v>334</v>
      </c>
      <c r="H33" s="86"/>
      <c r="I33" s="250" t="s">
        <v>335</v>
      </c>
      <c r="J33" s="86"/>
      <c r="K33" s="86"/>
    </row>
    <row r="34" spans="3:11" ht="63" x14ac:dyDescent="0.25">
      <c r="C34" s="78" t="str">
        <f>+Formulación!C36</f>
        <v>CARACTERÍSTICA Nº 23. Extensión o proyección social</v>
      </c>
      <c r="D34" s="94" t="str">
        <f>+Formulación!D36</f>
        <v>Mayor participación de docentes y estudiantes en proyectos de extensión o proyección social.</v>
      </c>
      <c r="E34" s="249" t="s">
        <v>274</v>
      </c>
      <c r="F34" s="250" t="s">
        <v>337</v>
      </c>
      <c r="G34" s="92" t="s">
        <v>336</v>
      </c>
      <c r="H34" s="86"/>
      <c r="I34" s="250" t="s">
        <v>338</v>
      </c>
      <c r="J34" s="86"/>
      <c r="K34" s="86"/>
    </row>
    <row r="35" spans="3:11" ht="60" customHeight="1" x14ac:dyDescent="0.25">
      <c r="C35" s="78" t="str">
        <f>+Formulación!C37</f>
        <v>CARACTERÍSTICA Nº 24. Recursos bibliográficos</v>
      </c>
      <c r="D35" s="94" t="str">
        <f>+Formulación!D37</f>
        <v>Incentivo al uso de los recursos bibliográficos</v>
      </c>
      <c r="E35" s="249" t="s">
        <v>274</v>
      </c>
      <c r="F35" s="250" t="s">
        <v>339</v>
      </c>
      <c r="G35" s="92" t="s">
        <v>340</v>
      </c>
      <c r="H35" s="250" t="s">
        <v>440</v>
      </c>
      <c r="I35" s="250" t="s">
        <v>341</v>
      </c>
      <c r="J35" s="86"/>
      <c r="K35" s="86"/>
    </row>
    <row r="36" spans="3:11" ht="93.75" customHeight="1" x14ac:dyDescent="0.25">
      <c r="C36" s="78" t="str">
        <f>+Formulación!C38</f>
        <v>CARACTERÍSTICA Nº 25. Recursos informáticos y de comunicación</v>
      </c>
      <c r="D36" s="94" t="str">
        <f>+Formulación!D38</f>
        <v>Estímulo al uso de las plataformas informáticas, computacionales y de telecomunicaciones en la comunidad académica</v>
      </c>
      <c r="E36" s="252" t="s">
        <v>276</v>
      </c>
      <c r="F36" s="250" t="s">
        <v>348</v>
      </c>
      <c r="G36" s="92" t="s">
        <v>156</v>
      </c>
      <c r="H36" s="86"/>
      <c r="I36" s="250" t="s">
        <v>347</v>
      </c>
      <c r="J36" s="86"/>
      <c r="K36" s="86"/>
    </row>
    <row r="37" spans="3:11" ht="63" x14ac:dyDescent="0.25">
      <c r="C37" s="78" t="str">
        <f>+Formulación!C39</f>
        <v>CARACTERÍSTICA Nº 25. Recursos informáticos y de comunicación</v>
      </c>
      <c r="D37" s="94" t="str">
        <f>+Formulación!D39</f>
        <v>Actualización de la página web del Proyecto Curricular conforme a las necesidades de la Acreditación de Alta Calidad</v>
      </c>
      <c r="E37" s="249" t="s">
        <v>274</v>
      </c>
      <c r="F37" s="250" t="s">
        <v>344</v>
      </c>
      <c r="G37" s="92" t="s">
        <v>345</v>
      </c>
      <c r="H37" s="86"/>
      <c r="I37" s="250" t="s">
        <v>346</v>
      </c>
      <c r="J37" s="86"/>
      <c r="K37" s="86"/>
    </row>
    <row r="38" spans="3:11" ht="31.5" x14ac:dyDescent="0.25">
      <c r="C38" s="82" t="s">
        <v>14</v>
      </c>
      <c r="D38" s="87"/>
      <c r="E38" s="87"/>
      <c r="F38" s="87"/>
      <c r="G38" s="87"/>
      <c r="H38" s="87"/>
      <c r="I38" s="87"/>
      <c r="J38" s="87"/>
      <c r="K38" s="87"/>
    </row>
    <row r="39" spans="3:11" ht="77.25" customHeight="1" x14ac:dyDescent="0.25">
      <c r="C39" s="78" t="str">
        <f>+Formulación!C42</f>
        <v>CARACTERÍSTICA Nº 27. Inserción del proyecto curricular en contextos académicos nacionales e internacionales</v>
      </c>
      <c r="D39" s="94" t="str">
        <f>+Formulación!D42</f>
        <v>Encuentro Nacional de Programas académicos de Administración Ambiental</v>
      </c>
      <c r="E39" s="252" t="s">
        <v>276</v>
      </c>
      <c r="F39" s="250" t="s">
        <v>349</v>
      </c>
      <c r="G39" s="250" t="s">
        <v>350</v>
      </c>
      <c r="H39" s="86"/>
      <c r="I39" s="250" t="s">
        <v>351</v>
      </c>
      <c r="J39" s="86"/>
      <c r="K39" s="86"/>
    </row>
    <row r="40" spans="3:11" ht="87" customHeight="1" x14ac:dyDescent="0.25">
      <c r="C40" s="78" t="str">
        <f>+Formulación!C43</f>
        <v>CARACTERÍSTICA Nº 27. Inserción del proyecto curricular en contextos académicos nacionales e internacionales</v>
      </c>
      <c r="D40" s="94" t="str">
        <f>+Formulación!D43</f>
        <v>Promoción de la movilidad de profesores y estudiantes en doble vía con propósitos académicos</v>
      </c>
      <c r="E40" s="252" t="s">
        <v>276</v>
      </c>
      <c r="F40" s="250" t="s">
        <v>352</v>
      </c>
      <c r="G40" s="250" t="s">
        <v>353</v>
      </c>
      <c r="H40" s="86"/>
      <c r="I40" s="250" t="s">
        <v>354</v>
      </c>
      <c r="J40" s="86"/>
      <c r="K40" s="86"/>
    </row>
    <row r="41" spans="3:11" ht="63" x14ac:dyDescent="0.25">
      <c r="C41" s="78" t="str">
        <f>+Formulación!C44</f>
        <v>CARACTERÍSTICA Nº 27. Inserción del proyecto curricular en contextos académicos nacionales e internacionales</v>
      </c>
      <c r="D41" s="94" t="str">
        <f>+Formulación!D44</f>
        <v>Elaboración de un estudio de factibilidad para la doble titulación y/o formación en el programa.</v>
      </c>
      <c r="E41" s="252" t="s">
        <v>276</v>
      </c>
      <c r="F41" s="250" t="s">
        <v>358</v>
      </c>
      <c r="G41" s="92" t="s">
        <v>162</v>
      </c>
      <c r="H41" s="250" t="s">
        <v>360</v>
      </c>
      <c r="I41" s="92" t="s">
        <v>359</v>
      </c>
      <c r="J41" s="86"/>
      <c r="K41" s="86"/>
    </row>
    <row r="42" spans="3:11" ht="126" x14ac:dyDescent="0.25">
      <c r="C42" s="78" t="str">
        <f>+Formulación!C45</f>
        <v>CARACTERÍSTICA Nº 27. Inserción del proyecto curricular en contextos académicos nacionales e internacionales</v>
      </c>
      <c r="D42" s="94" t="str">
        <f>+Formulación!D45</f>
        <v>Convenio de Cooperación Académica Internacional con el Instituto de Investigaciones Ambientales de Suecia</v>
      </c>
      <c r="E42" s="249" t="s">
        <v>274</v>
      </c>
      <c r="F42" s="250" t="s">
        <v>448</v>
      </c>
      <c r="G42" s="92" t="s">
        <v>449</v>
      </c>
      <c r="H42" s="250" t="s">
        <v>450</v>
      </c>
      <c r="I42" s="92" t="s">
        <v>451</v>
      </c>
      <c r="J42" s="86"/>
      <c r="K42" s="86"/>
    </row>
    <row r="43" spans="3:11" ht="94.5" x14ac:dyDescent="0.25">
      <c r="C43" s="78" t="str">
        <f>+Formulación!C46</f>
        <v>CARACTERÍSTICA Nº 28. Relaciones externas de profesores y estudiantes.</v>
      </c>
      <c r="D43" s="94" t="str">
        <f>+Formulación!D46</f>
        <v>Estimular el contacto con miembros de comunidades academicas</v>
      </c>
      <c r="E43" s="249" t="s">
        <v>274</v>
      </c>
      <c r="F43" s="86"/>
      <c r="G43" s="92" t="s">
        <v>361</v>
      </c>
      <c r="H43" s="86"/>
      <c r="I43" s="92" t="s">
        <v>362</v>
      </c>
      <c r="J43" s="86"/>
      <c r="K43" s="86"/>
    </row>
    <row r="44" spans="3:11" ht="31.5" x14ac:dyDescent="0.25">
      <c r="C44" s="82" t="s">
        <v>15</v>
      </c>
      <c r="D44" s="87"/>
      <c r="E44" s="87"/>
      <c r="F44" s="87"/>
      <c r="G44" s="87"/>
      <c r="H44" s="87"/>
      <c r="I44" s="87"/>
      <c r="J44" s="87"/>
      <c r="K44" s="87"/>
    </row>
    <row r="45" spans="3:11" ht="63" x14ac:dyDescent="0.25">
      <c r="C45" s="78" t="str">
        <f>+Formulación!C49</f>
        <v>CARACTERÍSTICA Nº 29. Formación para la investigación, la innovación y la creación artística y cultural</v>
      </c>
      <c r="D45" s="94" t="str">
        <f>+Formulación!D49</f>
        <v>Fortalecimiento de grupos y semilleros de investigación.</v>
      </c>
      <c r="E45" s="249" t="s">
        <v>274</v>
      </c>
      <c r="F45" s="250" t="s">
        <v>363</v>
      </c>
      <c r="G45" s="92" t="s">
        <v>183</v>
      </c>
      <c r="H45" s="86"/>
      <c r="I45" s="250" t="s">
        <v>364</v>
      </c>
      <c r="J45" s="86"/>
      <c r="K45" s="86"/>
    </row>
    <row r="46" spans="3:11" ht="63" x14ac:dyDescent="0.25">
      <c r="C46" s="78" t="str">
        <f>+Formulación!C50</f>
        <v>CARACTERÍSTICA Nº 29. Formación para la investigación, la innovación y la creación artística y cultural</v>
      </c>
      <c r="D46" s="94" t="str">
        <f>+Formulación!D50</f>
        <v>Seguimiento al número de proyectos de grado en modalidad de investigación</v>
      </c>
      <c r="E46" s="249" t="s">
        <v>274</v>
      </c>
      <c r="F46" s="250" t="s">
        <v>363</v>
      </c>
      <c r="G46" s="92" t="s">
        <v>184</v>
      </c>
      <c r="H46" s="86"/>
      <c r="I46" s="250" t="s">
        <v>364</v>
      </c>
      <c r="J46" s="86"/>
      <c r="K46" s="86"/>
    </row>
    <row r="47" spans="3:11" ht="63" x14ac:dyDescent="0.25">
      <c r="C47" s="78" t="str">
        <f>+Formulación!C51</f>
        <v>CARACTERÍSTICA Nº 30. Compromiso con la investigación y la creación artística y cultural</v>
      </c>
      <c r="D47" s="94" t="str">
        <f>+Formulación!D51</f>
        <v>Incrementar la productividad académica y la publicación del material docente.</v>
      </c>
      <c r="E47" s="249" t="s">
        <v>274</v>
      </c>
      <c r="F47" s="250" t="s">
        <v>363</v>
      </c>
      <c r="G47" s="92" t="s">
        <v>188</v>
      </c>
      <c r="H47" s="86"/>
      <c r="I47" s="250" t="s">
        <v>364</v>
      </c>
      <c r="J47" s="86"/>
      <c r="K47" s="86"/>
    </row>
    <row r="48" spans="3:11" ht="63" x14ac:dyDescent="0.25">
      <c r="C48" s="78" t="str">
        <f>+Formulación!C52</f>
        <v>CARACTERÍSTICA Nº 30. Compromiso con la investigación y la creación artística y cultural</v>
      </c>
      <c r="D48" s="94" t="str">
        <f>+Formulación!D52</f>
        <v>Mayor participación de los docentes en eventos académicos.</v>
      </c>
      <c r="E48" s="249" t="s">
        <v>274</v>
      </c>
      <c r="F48" s="250" t="s">
        <v>363</v>
      </c>
      <c r="G48" s="92" t="s">
        <v>191</v>
      </c>
      <c r="H48" s="86"/>
      <c r="I48" s="250" t="s">
        <v>364</v>
      </c>
      <c r="J48" s="86"/>
      <c r="K48" s="86"/>
    </row>
    <row r="49" spans="3:11" ht="15.75" x14ac:dyDescent="0.25">
      <c r="C49" s="82" t="s">
        <v>16</v>
      </c>
      <c r="D49" s="87"/>
      <c r="E49" s="87"/>
      <c r="F49" s="87"/>
      <c r="G49" s="87"/>
      <c r="H49" s="87"/>
      <c r="I49" s="87"/>
      <c r="J49" s="87"/>
      <c r="K49" s="87"/>
    </row>
    <row r="50" spans="3:11" ht="78.75" x14ac:dyDescent="0.25">
      <c r="C50" s="78" t="str">
        <f>+Formulación!C55</f>
        <v>CARACTERÍSTICA Nº 31. Políticas, programas y servicios de bienestar universitario</v>
      </c>
      <c r="D50" s="94" t="str">
        <f>+Formulación!D55</f>
        <v>Divulgación de los servicios prestados por Bienestar Institucional.</v>
      </c>
      <c r="E50" s="249" t="s">
        <v>274</v>
      </c>
      <c r="F50" s="250" t="s">
        <v>367</v>
      </c>
      <c r="G50" s="250" t="s">
        <v>289</v>
      </c>
      <c r="H50" s="86"/>
      <c r="I50" s="250" t="s">
        <v>365</v>
      </c>
      <c r="J50" s="86"/>
      <c r="K50" s="86"/>
    </row>
    <row r="51" spans="3:11" ht="78.75" x14ac:dyDescent="0.25">
      <c r="C51" s="78" t="str">
        <f>+Formulación!C56</f>
        <v>CARACTERÍSTICA Nº 32.  PERMANENCIA Y RETENCIÓN ESTUDIANTIL</v>
      </c>
      <c r="D51" s="94" t="str">
        <f>+Formulación!D56</f>
        <v>Seguimiento a las razones de aplazamientos, retiros definitivos y deserción académica.</v>
      </c>
      <c r="E51" s="249" t="s">
        <v>274</v>
      </c>
      <c r="F51" s="250" t="s">
        <v>368</v>
      </c>
      <c r="G51" s="92" t="s">
        <v>198</v>
      </c>
      <c r="H51" s="86"/>
      <c r="I51" s="250" t="s">
        <v>369</v>
      </c>
      <c r="J51" s="86"/>
      <c r="K51" s="86"/>
    </row>
    <row r="52" spans="3:11" ht="78.75" x14ac:dyDescent="0.25">
      <c r="C52" s="78" t="str">
        <f>+Formulación!C57</f>
        <v>CARACTERÍSTICA Nº 32.  PERMANENCIA Y RETENCIÓN ESTUDIANTIL</v>
      </c>
      <c r="D52" s="94" t="str">
        <f>+Formulación!D57</f>
        <v>Seguimiento de los espacios académicos de alta repitencia.</v>
      </c>
      <c r="E52" s="249" t="s">
        <v>274</v>
      </c>
      <c r="F52" s="250" t="s">
        <v>370</v>
      </c>
      <c r="G52" s="92" t="s">
        <v>201</v>
      </c>
      <c r="H52" s="86"/>
      <c r="I52" s="250" t="s">
        <v>371</v>
      </c>
      <c r="J52" s="86"/>
      <c r="K52" s="86"/>
    </row>
    <row r="53" spans="3:11" ht="78.75" x14ac:dyDescent="0.25">
      <c r="C53" s="78" t="str">
        <f>+Formulación!C58</f>
        <v>CARACTERÍSTICA Nº 32.  PERMANENCIA Y RETENCIÓN ESTUDIANTIL</v>
      </c>
      <c r="D53" s="94" t="str">
        <f>+Formulación!D58</f>
        <v>Estrategias de permanencia y retención acordes con las metodologías de enseñanza período 2010-2016</v>
      </c>
      <c r="E53" s="249" t="s">
        <v>274</v>
      </c>
      <c r="F53" s="250" t="s">
        <v>372</v>
      </c>
      <c r="G53" s="92" t="s">
        <v>252</v>
      </c>
      <c r="H53" s="86"/>
      <c r="I53" s="86" t="s">
        <v>385</v>
      </c>
      <c r="J53" s="86"/>
      <c r="K53" s="86"/>
    </row>
    <row r="54" spans="3:11" ht="31.5" x14ac:dyDescent="0.25">
      <c r="C54" s="82" t="s">
        <v>17</v>
      </c>
      <c r="D54" s="87"/>
      <c r="E54" s="87"/>
      <c r="F54" s="87"/>
      <c r="G54" s="87"/>
      <c r="H54" s="87"/>
      <c r="I54" s="87"/>
      <c r="J54" s="87"/>
      <c r="K54" s="87"/>
    </row>
    <row r="55" spans="3:11" ht="126" x14ac:dyDescent="0.25">
      <c r="C55" s="78" t="str">
        <f>+Formulación!C61</f>
        <v>CARACTERÍSTICA Nº 33 ORGANIZACIÓN, ADMINISTRACIÓN Y GESTIÓN DEL PROGRAMA</v>
      </c>
      <c r="D55" s="94" t="str">
        <f>+Formulación!D61</f>
        <v xml:space="preserve">Planeación del sistema de gestión de Calidad bajo la norma ISO 9001: 2015 </v>
      </c>
      <c r="E55" s="249" t="s">
        <v>274</v>
      </c>
      <c r="F55" s="250" t="s">
        <v>373</v>
      </c>
      <c r="G55" s="92" t="s">
        <v>263</v>
      </c>
      <c r="H55" s="250" t="s">
        <v>376</v>
      </c>
      <c r="I55" s="250" t="s">
        <v>384</v>
      </c>
      <c r="J55" s="86"/>
      <c r="K55" s="86"/>
    </row>
    <row r="56" spans="3:11" ht="47.25" x14ac:dyDescent="0.25">
      <c r="C56" s="78" t="str">
        <f>+Formulación!C62</f>
        <v>CARACTERÍSTICA Nº 33 ORGANIZACIÓN, ADMINISTRACIÓN Y GESTIÓN DEL PROGRAMA</v>
      </c>
      <c r="D56" s="94" t="str">
        <f>+Formulación!D62</f>
        <v>Mejorar la apreciación que tienen los estudiantes de los procesos administrativos del Proyecto Curricular</v>
      </c>
      <c r="E56" s="252" t="s">
        <v>276</v>
      </c>
      <c r="F56" s="250" t="s">
        <v>375</v>
      </c>
      <c r="G56" s="92" t="s">
        <v>203</v>
      </c>
      <c r="H56" s="86"/>
      <c r="I56" s="250" t="s">
        <v>383</v>
      </c>
      <c r="J56" s="86"/>
      <c r="K56" s="86"/>
    </row>
    <row r="57" spans="3:11" ht="63" x14ac:dyDescent="0.25">
      <c r="C57" s="78" t="str">
        <f>+Formulación!C63</f>
        <v>CARACTERÍSTICA Nº 34 SISTEMAS DE COMUNICACIÓN E INFORMACIÓN</v>
      </c>
      <c r="D57" s="94" t="str">
        <f>+Formulación!D63</f>
        <v>Mejoramiento de la apreciación de la comunidad académica sobre el acceso con calidad a los sistemas de comunicación e información</v>
      </c>
      <c r="E57" s="252" t="s">
        <v>276</v>
      </c>
      <c r="F57" s="250" t="s">
        <v>375</v>
      </c>
      <c r="G57" s="92" t="s">
        <v>243</v>
      </c>
      <c r="H57" s="86"/>
      <c r="I57" s="250" t="s">
        <v>383</v>
      </c>
      <c r="J57" s="86"/>
      <c r="K57" s="86"/>
    </row>
    <row r="58" spans="3:11" ht="94.5" x14ac:dyDescent="0.25">
      <c r="C58" s="78" t="str">
        <f>+Formulación!C64</f>
        <v>CARACTERÍSTICA Nº 34 SISTEMAS DE COMUNICACIÓN E INFORMACIÓN</v>
      </c>
      <c r="D58" s="94" t="str">
        <f>+Formulación!D64</f>
        <v>Fortalecimiento de las estrategias de conectividad y comunicación de los miembros de la comunidad académica</v>
      </c>
      <c r="E58" s="249" t="s">
        <v>274</v>
      </c>
      <c r="F58" s="250" t="s">
        <v>348</v>
      </c>
      <c r="G58" s="92" t="s">
        <v>374</v>
      </c>
      <c r="H58" s="86"/>
      <c r="I58" s="250" t="s">
        <v>383</v>
      </c>
      <c r="J58" s="86"/>
      <c r="K58" s="86"/>
    </row>
    <row r="59" spans="3:11" ht="31.5" x14ac:dyDescent="0.25">
      <c r="C59" s="82" t="s">
        <v>18</v>
      </c>
      <c r="D59" s="87"/>
      <c r="E59" s="87"/>
      <c r="F59" s="87"/>
      <c r="G59" s="87"/>
      <c r="H59" s="87"/>
      <c r="I59" s="87"/>
      <c r="J59" s="87"/>
      <c r="K59" s="87"/>
    </row>
    <row r="60" spans="3:11" ht="78.75" x14ac:dyDescent="0.25">
      <c r="C60" s="78" t="str">
        <f>+Formulación!C67</f>
        <v>CARACTERÍSTICA Nº 36. Seguimiento de los egresados</v>
      </c>
      <c r="D60" s="94" t="str">
        <f>+Formulación!D67</f>
        <v>Actualización de la base de datos y seguimiento de los egresados del programa de Administración Ambiental</v>
      </c>
      <c r="E60" s="249" t="s">
        <v>274</v>
      </c>
      <c r="F60" s="250" t="s">
        <v>377</v>
      </c>
      <c r="G60" s="92" t="s">
        <v>378</v>
      </c>
      <c r="H60" s="86"/>
      <c r="I60" s="250" t="s">
        <v>381</v>
      </c>
      <c r="J60" s="86"/>
      <c r="K60" s="86"/>
    </row>
    <row r="61" spans="3:11" ht="94.5" x14ac:dyDescent="0.25">
      <c r="C61" s="78" t="str">
        <f>+Formulación!C68</f>
        <v>CARACTERÍSTICA Nº 36. Seguimiento de los egresados</v>
      </c>
      <c r="D61" s="94" t="str">
        <f>+Formulación!D68</f>
        <v>Formulación de estrategias que faciliten el paso del futuro egresado al mundo laboral.</v>
      </c>
      <c r="E61" s="249" t="s">
        <v>274</v>
      </c>
      <c r="F61" s="250" t="s">
        <v>377</v>
      </c>
      <c r="G61" s="92" t="s">
        <v>214</v>
      </c>
      <c r="H61" s="86"/>
      <c r="I61" s="250" t="s">
        <v>381</v>
      </c>
      <c r="J61" s="86"/>
      <c r="K61" s="86"/>
    </row>
    <row r="62" spans="3:11" ht="94.5" x14ac:dyDescent="0.25">
      <c r="C62" s="78" t="str">
        <f>+Formulación!C69</f>
        <v>CARACTERÍSTICA Nº 37. Impacto de los egresados en el medio social y académico</v>
      </c>
      <c r="D62" s="94" t="str">
        <f>+Formulación!D69</f>
        <v>Diseño de estrategias para promover e incentivar a los egresados para que formen parte de comunidades académicas en el contexto nacional e internacional</v>
      </c>
      <c r="E62" s="249" t="s">
        <v>274</v>
      </c>
      <c r="F62" s="250" t="s">
        <v>377</v>
      </c>
      <c r="G62" s="92" t="s">
        <v>215</v>
      </c>
      <c r="H62" s="86"/>
      <c r="I62" s="250" t="s">
        <v>381</v>
      </c>
      <c r="J62" s="86"/>
      <c r="K62" s="86"/>
    </row>
    <row r="63" spans="3:11" ht="31.5" x14ac:dyDescent="0.25">
      <c r="C63" s="82" t="s">
        <v>19</v>
      </c>
      <c r="D63" s="87"/>
      <c r="E63" s="87"/>
      <c r="F63" s="87"/>
      <c r="G63" s="87"/>
      <c r="H63" s="87"/>
      <c r="I63" s="87"/>
      <c r="J63" s="87"/>
      <c r="K63" s="87"/>
    </row>
    <row r="64" spans="3:11" ht="63" x14ac:dyDescent="0.25">
      <c r="C64" s="78" t="str">
        <f>+Formulación!C72</f>
        <v xml:space="preserve">CARACTERÍSTICA Nº 39. Presupuesto del programa </v>
      </c>
      <c r="D64" s="94" t="str">
        <f>+Formulación!D72</f>
        <v>Estudio de viabilidad financiera que incluya un plan básico de inversiones orientado a la consolidación del Proyecto Educativo</v>
      </c>
      <c r="E64" s="249" t="s">
        <v>274</v>
      </c>
      <c r="F64" s="250" t="s">
        <v>380</v>
      </c>
      <c r="G64" s="94" t="s">
        <v>225</v>
      </c>
      <c r="H64" s="250" t="s">
        <v>379</v>
      </c>
      <c r="I64" s="86" t="s">
        <v>381</v>
      </c>
      <c r="J64" s="86"/>
      <c r="K64" s="86"/>
    </row>
    <row r="65" spans="3:11" ht="63" x14ac:dyDescent="0.25">
      <c r="C65" s="78" t="str">
        <f>+Formulación!C73</f>
        <v>CARACTERÍSTICA Nº 40. Administración de recursos</v>
      </c>
      <c r="D65" s="94" t="str">
        <f>+Formulación!D73</f>
        <v xml:space="preserve">Fortalecer los procesos asociados con la aplicación de los controles legales y administrativos para el manejo transparente de los recursos. </v>
      </c>
      <c r="E65" s="251" t="s">
        <v>277</v>
      </c>
      <c r="F65" s="250" t="s">
        <v>382</v>
      </c>
      <c r="G65" s="94" t="s">
        <v>221</v>
      </c>
      <c r="H65" s="86"/>
      <c r="I65" s="86" t="s">
        <v>381</v>
      </c>
      <c r="J65" s="86"/>
      <c r="K65" s="86"/>
    </row>
    <row r="66" spans="3:11" x14ac:dyDescent="0.25">
      <c r="D66" s="72"/>
      <c r="E66" s="72"/>
      <c r="F66" s="72"/>
      <c r="G66" s="72"/>
      <c r="H66" s="72"/>
      <c r="I66" s="72"/>
      <c r="J66" s="72"/>
      <c r="K66" s="72"/>
    </row>
    <row r="82" spans="10:10" x14ac:dyDescent="0.25">
      <c r="J82" s="73"/>
    </row>
  </sheetData>
  <mergeCells count="2">
    <mergeCell ref="C1:K1"/>
    <mergeCell ref="C2:K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74"/>
  <sheetViews>
    <sheetView zoomScale="80" zoomScaleNormal="80" workbookViewId="0">
      <selection activeCell="R73" sqref="C72:R73"/>
    </sheetView>
  </sheetViews>
  <sheetFormatPr baseColWidth="10" defaultRowHeight="15" x14ac:dyDescent="0.25"/>
  <cols>
    <col min="3" max="3" width="45.85546875" customWidth="1"/>
    <col min="4" max="4" width="50.28515625" customWidth="1"/>
    <col min="5" max="5" width="15.140625" customWidth="1"/>
    <col min="6" max="7" width="14" customWidth="1"/>
    <col min="8" max="8" width="29.5703125" customWidth="1"/>
    <col min="9" max="9" width="29.140625" customWidth="1"/>
    <col min="10" max="10" width="19.140625" customWidth="1"/>
    <col min="11" max="12" width="16.7109375" customWidth="1"/>
    <col min="13" max="15" width="14" customWidth="1"/>
  </cols>
  <sheetData>
    <row r="1" spans="3:18" ht="20.25" x14ac:dyDescent="0.25">
      <c r="D1" s="155" t="s">
        <v>0</v>
      </c>
      <c r="E1" s="155"/>
      <c r="F1" s="155"/>
      <c r="G1" s="155"/>
      <c r="H1" s="155"/>
      <c r="I1" s="155"/>
      <c r="J1" s="155"/>
      <c r="K1" s="155"/>
      <c r="L1" s="155"/>
      <c r="M1" s="155"/>
      <c r="N1" s="155"/>
      <c r="O1" s="155"/>
    </row>
    <row r="2" spans="3:18" ht="85.5" customHeight="1" x14ac:dyDescent="0.25">
      <c r="D2" s="156" t="s">
        <v>435</v>
      </c>
      <c r="E2" s="156"/>
      <c r="F2" s="156"/>
      <c r="G2" s="156"/>
      <c r="H2" s="156"/>
      <c r="I2" s="156"/>
      <c r="J2" s="156"/>
      <c r="K2" s="156"/>
      <c r="L2" s="156"/>
      <c r="M2" s="156"/>
      <c r="N2" s="156"/>
      <c r="O2" s="156"/>
    </row>
    <row r="4" spans="3:18" ht="120.75" customHeight="1" x14ac:dyDescent="0.25">
      <c r="C4" s="67" t="s">
        <v>1</v>
      </c>
      <c r="D4" s="68" t="s">
        <v>703</v>
      </c>
      <c r="E4" s="68" t="s">
        <v>3</v>
      </c>
      <c r="F4" s="68" t="s">
        <v>4</v>
      </c>
      <c r="G4" s="68" t="s">
        <v>272</v>
      </c>
      <c r="H4" s="67" t="s">
        <v>5</v>
      </c>
      <c r="I4" s="67" t="s">
        <v>402</v>
      </c>
      <c r="J4" s="68" t="s">
        <v>407</v>
      </c>
      <c r="K4" s="67" t="s">
        <v>6</v>
      </c>
      <c r="L4" s="68" t="s">
        <v>405</v>
      </c>
      <c r="M4" s="68" t="s">
        <v>404</v>
      </c>
      <c r="N4" s="68" t="s">
        <v>410</v>
      </c>
      <c r="O4" s="68" t="s">
        <v>411</v>
      </c>
      <c r="P4" s="6" t="s">
        <v>401</v>
      </c>
      <c r="Q4" s="10" t="s">
        <v>406</v>
      </c>
      <c r="R4" s="10" t="s">
        <v>403</v>
      </c>
    </row>
    <row r="5" spans="3:18" ht="31.5" x14ac:dyDescent="0.25">
      <c r="C5" s="82" t="s">
        <v>10</v>
      </c>
      <c r="D5" s="83"/>
      <c r="E5" s="83"/>
      <c r="F5" s="83"/>
      <c r="G5" s="83"/>
      <c r="H5" s="83"/>
      <c r="I5" s="83"/>
      <c r="J5" s="83"/>
      <c r="K5" s="83"/>
      <c r="L5" s="83"/>
      <c r="M5" s="83"/>
      <c r="N5" s="83"/>
      <c r="O5" s="83"/>
      <c r="P5" s="101"/>
      <c r="Q5" s="101"/>
      <c r="R5" s="101"/>
    </row>
    <row r="6" spans="3:18" ht="72" customHeight="1" x14ac:dyDescent="0.25">
      <c r="C6" s="94" t="str">
        <f>+Formulación!C6</f>
        <v>CARACTERÍSTICA 1. Misión y Proyecto Institucional</v>
      </c>
      <c r="D6" s="94" t="str">
        <f>+Formulación!D6</f>
        <v>Socialización de la Proyección Estratégica del programa</v>
      </c>
      <c r="E6" s="86">
        <f>+Formulación!E6</f>
        <v>42668</v>
      </c>
      <c r="F6" s="86">
        <f>+Formulación!F6</f>
        <v>43814</v>
      </c>
      <c r="G6" s="249" t="s">
        <v>274</v>
      </c>
      <c r="H6" s="94" t="str">
        <f>+Formulación!H6</f>
        <v>Porcentaje de los Docentes, administrativos y estudiantes nuevos que conocen la proyección estratégica del programa</v>
      </c>
      <c r="I6" s="94" t="str">
        <f>+Formulación!K6</f>
        <v>Nuevos profesores, administrativos y docentes que conocen la proyección estratégica del programa</v>
      </c>
      <c r="J6" s="257" t="s">
        <v>408</v>
      </c>
      <c r="K6" s="94" t="str">
        <f>+Formulación!I6</f>
        <v>Profesora Luisa Fernanda Gonzalez</v>
      </c>
      <c r="L6" s="258">
        <f>+R6</f>
        <v>37.676712328767124</v>
      </c>
      <c r="M6" s="257">
        <v>0.25</v>
      </c>
      <c r="N6" s="257">
        <v>0.6</v>
      </c>
      <c r="O6" s="257">
        <v>1</v>
      </c>
      <c r="P6" s="253">
        <v>0.7</v>
      </c>
      <c r="Q6" s="254">
        <f>+P6/36</f>
        <v>1.9444444444444445E-2</v>
      </c>
      <c r="R6" s="255">
        <f>+(F6-E6)/365*12</f>
        <v>37.676712328767124</v>
      </c>
    </row>
    <row r="7" spans="3:18" ht="63" x14ac:dyDescent="0.25">
      <c r="C7" s="94" t="str">
        <f>+Formulación!C7</f>
        <v>CARACTERÍSTICA Nº 2. Proyecto Educativo del Proyecto curricular</v>
      </c>
      <c r="D7" s="94" t="str">
        <f>+Formulación!D7</f>
        <v>Actualización y Divulgación del PEP a la Comunidad Académica</v>
      </c>
      <c r="E7" s="86">
        <f>+Formulación!E7</f>
        <v>42668</v>
      </c>
      <c r="F7" s="86">
        <f>+Formulación!F7</f>
        <v>43449</v>
      </c>
      <c r="G7" s="249" t="s">
        <v>274</v>
      </c>
      <c r="H7" s="94" t="str">
        <f>+Formulación!H7</f>
        <v>Número de estudiantes, docentes y administrativos que conocen el PEP del Programa.</v>
      </c>
      <c r="I7" s="94" t="str">
        <f>+Formulación!K7</f>
        <v>Nuevos profesores, administrativos y docentes que conocen el PEP</v>
      </c>
      <c r="J7" s="257" t="s">
        <v>408</v>
      </c>
      <c r="K7" s="94" t="str">
        <f>+Formulación!I7</f>
        <v>Profesoras Nadenka Melo y Luisa Fernanda Gonzalez</v>
      </c>
      <c r="L7" s="258">
        <f>+R7</f>
        <v>25.676712328767124</v>
      </c>
      <c r="M7" s="257">
        <v>0.3</v>
      </c>
      <c r="N7" s="257">
        <v>1</v>
      </c>
      <c r="O7" s="257"/>
      <c r="P7" s="253">
        <v>0.7</v>
      </c>
      <c r="Q7" s="153">
        <f>+P7/R7</f>
        <v>2.7262057191634655E-2</v>
      </c>
      <c r="R7" s="255">
        <f>+(F7-E7)/365*12</f>
        <v>25.676712328767124</v>
      </c>
    </row>
    <row r="8" spans="3:18" ht="47.25" x14ac:dyDescent="0.25">
      <c r="C8" s="94" t="str">
        <f>+Formulación!C8</f>
        <v>CARACTERÍSTICA Nº 3. Relevancia académica y pertinencia social del proyecto curricular</v>
      </c>
      <c r="D8" s="94" t="str">
        <f>+Formulación!D8</f>
        <v xml:space="preserve">Estudio para evaluar el impacto del programa con respecto a sus objetivos </v>
      </c>
      <c r="E8" s="86">
        <f>+Formulación!E8</f>
        <v>43101</v>
      </c>
      <c r="F8" s="86">
        <f>+Formulación!F8</f>
        <v>43252</v>
      </c>
      <c r="G8" s="251" t="s">
        <v>277</v>
      </c>
      <c r="H8" s="94" t="str">
        <f>+Formulación!H8</f>
        <v>Informe evaluación de impacto del programa en relación a los objetivos</v>
      </c>
      <c r="I8" s="94" t="str">
        <f>+Formulación!K8</f>
        <v>Informe evaluación de impacto del programa en relación a los objetivos</v>
      </c>
      <c r="J8" s="257" t="s">
        <v>409</v>
      </c>
      <c r="K8" s="94" t="str">
        <f>+Formulación!I8</f>
        <v>Prof. Carlos Díaz Rodríguez</v>
      </c>
      <c r="L8" s="258">
        <f>+R8</f>
        <v>4.9643835616438361</v>
      </c>
      <c r="M8" s="257"/>
      <c r="N8" s="257">
        <v>1</v>
      </c>
      <c r="O8" s="257"/>
      <c r="P8" s="253">
        <v>1</v>
      </c>
      <c r="Q8" s="153">
        <f>+P8/R8</f>
        <v>0.20143487858719644</v>
      </c>
      <c r="R8" s="255">
        <f>+(F8-E8)/365*12</f>
        <v>4.9643835616438361</v>
      </c>
    </row>
    <row r="9" spans="3:18" ht="15.75" x14ac:dyDescent="0.25">
      <c r="C9" s="78"/>
      <c r="D9" s="75"/>
      <c r="E9" s="76"/>
      <c r="F9" s="76"/>
      <c r="G9" s="76"/>
      <c r="H9" s="78"/>
      <c r="I9" s="78"/>
      <c r="J9" s="76"/>
      <c r="K9" s="78"/>
      <c r="L9" s="78"/>
      <c r="M9" s="76"/>
      <c r="N9" s="76"/>
      <c r="O9" s="76"/>
      <c r="P9" s="152"/>
      <c r="Q9" s="152"/>
      <c r="R9" s="152"/>
    </row>
    <row r="10" spans="3:18" ht="15.75" x14ac:dyDescent="0.25">
      <c r="C10" s="82" t="s">
        <v>11</v>
      </c>
      <c r="D10" s="82"/>
      <c r="E10" s="83"/>
      <c r="F10" s="83"/>
      <c r="G10" s="83"/>
      <c r="H10" s="83"/>
      <c r="I10" s="83"/>
      <c r="J10" s="83"/>
      <c r="K10" s="83"/>
      <c r="L10" s="83"/>
      <c r="M10" s="83"/>
      <c r="N10" s="83"/>
      <c r="O10" s="83"/>
      <c r="P10" s="101"/>
      <c r="Q10" s="101"/>
      <c r="R10" s="101"/>
    </row>
    <row r="11" spans="3:18" ht="76.5" customHeight="1" x14ac:dyDescent="0.25">
      <c r="C11" s="94" t="str">
        <f>+Formulación!C11</f>
        <v>Característica N° 6: Participación de los estudiantes en actividades de formación integral</v>
      </c>
      <c r="D11" s="94" t="str">
        <f>+Formulación!D11</f>
        <v>Difusión a los estudiantes  de las actividades extracurriculares y el aprovechamiento del tiempo libre que desarrolla la Universidad.</v>
      </c>
      <c r="E11" s="86">
        <f>+Formulación!E11</f>
        <v>42809</v>
      </c>
      <c r="F11" s="86">
        <f>+Formulación!F11</f>
        <v>43449</v>
      </c>
      <c r="G11" s="249" t="s">
        <v>274</v>
      </c>
      <c r="H11" s="94" t="str">
        <f>+Formulación!H11</f>
        <v>Número de estudiantes sensibilizados</v>
      </c>
      <c r="I11" s="94" t="str">
        <f>+Formulación!K11</f>
        <v>Nuevos estudiantes que conocen los principales beneficios Institucionales por formación integral</v>
      </c>
      <c r="J11" s="257" t="s">
        <v>418</v>
      </c>
      <c r="K11" s="94" t="str">
        <f>+Formulación!I11</f>
        <v>Prof Tito Gutiérrez</v>
      </c>
      <c r="L11" s="258">
        <f>+R11</f>
        <v>21.041095890410958</v>
      </c>
      <c r="M11" s="257">
        <v>0.3</v>
      </c>
      <c r="N11" s="257">
        <v>1</v>
      </c>
      <c r="O11" s="86"/>
      <c r="P11" s="253">
        <v>0.7</v>
      </c>
      <c r="Q11" s="153">
        <f t="shared" ref="Q11:Q12" si="0">+P11/R11</f>
        <v>3.3268229166666663E-2</v>
      </c>
      <c r="R11" s="255">
        <f>+(F11-E11)/365*12</f>
        <v>21.041095890410958</v>
      </c>
    </row>
    <row r="12" spans="3:18" ht="63" x14ac:dyDescent="0.25">
      <c r="C12" s="94" t="str">
        <f>+Formulación!C12</f>
        <v>Característica N° 7: Reglamentos estudiantil y académico</v>
      </c>
      <c r="D12" s="94" t="str">
        <f>+Formulación!D12</f>
        <v>Divulgar derechos y deberes del reglamento estudiantil en la comunidad académica</v>
      </c>
      <c r="E12" s="86">
        <f>+Formulación!E12</f>
        <v>42809</v>
      </c>
      <c r="F12" s="86">
        <f>+Formulación!F12</f>
        <v>43814</v>
      </c>
      <c r="G12" s="249" t="s">
        <v>274</v>
      </c>
      <c r="H12" s="94" t="str">
        <f>+Formulación!H12</f>
        <v>Número de estudiantes sensibilizados</v>
      </c>
      <c r="I12" s="94" t="str">
        <f>+Formulación!K12</f>
        <v>Nuevos estudiantes que conocen los principales derechos y deberes</v>
      </c>
      <c r="J12" s="257" t="s">
        <v>418</v>
      </c>
      <c r="K12" s="94" t="str">
        <f>+Formulación!I12</f>
        <v>Prof Tito Gutiérrez y Representantes Estudiantiles</v>
      </c>
      <c r="L12" s="258">
        <f>+R12</f>
        <v>33.041095890410958</v>
      </c>
      <c r="M12" s="257">
        <v>0.23333333333333331</v>
      </c>
      <c r="N12" s="257">
        <v>0.46666666666666662</v>
      </c>
      <c r="O12" s="257">
        <v>0.7</v>
      </c>
      <c r="P12" s="253">
        <v>0.7</v>
      </c>
      <c r="Q12" s="153">
        <f t="shared" si="0"/>
        <v>2.1185737976782752E-2</v>
      </c>
      <c r="R12" s="255">
        <f>+(F12-E12)/365*12</f>
        <v>33.041095890410958</v>
      </c>
    </row>
    <row r="13" spans="3:18" ht="15.75" x14ac:dyDescent="0.25">
      <c r="C13" s="75"/>
      <c r="D13" s="78"/>
      <c r="E13" s="76"/>
      <c r="F13" s="76"/>
      <c r="G13" s="76"/>
      <c r="H13" s="77"/>
      <c r="I13" s="78"/>
      <c r="J13" s="76"/>
      <c r="K13" s="77"/>
      <c r="L13" s="77"/>
      <c r="M13" s="76"/>
      <c r="N13" s="76"/>
      <c r="O13" s="76"/>
      <c r="P13" s="152"/>
      <c r="Q13" s="152"/>
      <c r="R13" s="152"/>
    </row>
    <row r="14" spans="3:18" ht="15.75" x14ac:dyDescent="0.25">
      <c r="C14" s="82" t="s">
        <v>12</v>
      </c>
      <c r="D14" s="83"/>
      <c r="E14" s="83"/>
      <c r="F14" s="83"/>
      <c r="G14" s="83"/>
      <c r="H14" s="83"/>
      <c r="I14" s="83"/>
      <c r="J14" s="83"/>
      <c r="K14" s="83"/>
      <c r="L14" s="83"/>
      <c r="M14" s="83"/>
      <c r="N14" s="83"/>
      <c r="O14" s="83"/>
      <c r="P14" s="101"/>
      <c r="Q14" s="101"/>
      <c r="R14" s="101"/>
    </row>
    <row r="15" spans="3:18" ht="81" customHeight="1" x14ac:dyDescent="0.25">
      <c r="C15" s="94" t="str">
        <f>+Formulación!C15</f>
        <v>Característica N° 9: Estatuto Profesoral</v>
      </c>
      <c r="D15" s="94" t="str">
        <f>+Formulación!D15</f>
        <v>Divulgar derechos y deberes del Estatuto Profesoral en la comunidad académica</v>
      </c>
      <c r="E15" s="86">
        <f>+Formulación!E15</f>
        <v>42781</v>
      </c>
      <c r="F15" s="86">
        <f>+Formulación!F15</f>
        <v>43814</v>
      </c>
      <c r="G15" s="249" t="s">
        <v>274</v>
      </c>
      <c r="H15" s="94" t="str">
        <f>+Formulación!H15</f>
        <v>Número de profesores sensibilizados</v>
      </c>
      <c r="I15" s="94" t="str">
        <f>+Formulación!K15</f>
        <v>Nuevos profesores que conocen los principales derechos y deberes</v>
      </c>
      <c r="J15" s="257" t="s">
        <v>419</v>
      </c>
      <c r="K15" s="94" t="str">
        <f>+Formulación!I15</f>
        <v>Prof. Tito Gutiérrez</v>
      </c>
      <c r="L15" s="258">
        <f t="shared" ref="L15:L20" si="1">+R15</f>
        <v>33.961643835616442</v>
      </c>
      <c r="M15" s="257">
        <v>0.25</v>
      </c>
      <c r="N15" s="257">
        <v>0.6</v>
      </c>
      <c r="O15" s="257">
        <v>1</v>
      </c>
      <c r="P15" s="253">
        <v>0.7</v>
      </c>
      <c r="Q15" s="153">
        <f t="shared" ref="Q15:Q20" si="2">+P15/R15</f>
        <v>2.0611487576637621E-2</v>
      </c>
      <c r="R15" s="255">
        <f>+(F15-E15)/365*12</f>
        <v>33.961643835616442</v>
      </c>
    </row>
    <row r="16" spans="3:18" ht="47.25" x14ac:dyDescent="0.25">
      <c r="C16" s="94" t="str">
        <f>+Formulación!C16</f>
        <v>CARACTERÍSTICA Nº 10. Número, dedicación, nivel de formación y experiencia de los profesores.</v>
      </c>
      <c r="D16" s="94" t="str">
        <f>+Formulación!D16</f>
        <v>Elaboración del plan de incorporación docente</v>
      </c>
      <c r="E16" s="86">
        <f>+Formulación!E16</f>
        <v>42781</v>
      </c>
      <c r="F16" s="86">
        <f>+Formulación!F16</f>
        <v>42904</v>
      </c>
      <c r="G16" s="249" t="s">
        <v>274</v>
      </c>
      <c r="H16" s="94" t="str">
        <f>+Formulación!H16</f>
        <v>Documento plan de incorporación docente</v>
      </c>
      <c r="I16" s="94" t="str">
        <f>+Formulación!K16</f>
        <v>Documento socializado y aprobado en el Consejo de Carrera</v>
      </c>
      <c r="J16" s="257" t="s">
        <v>409</v>
      </c>
      <c r="K16" s="94" t="str">
        <f>+Formulación!I16</f>
        <v>Prof. Alfonso Pazos</v>
      </c>
      <c r="L16" s="258">
        <f t="shared" si="1"/>
        <v>4.0999999999999996</v>
      </c>
      <c r="M16" s="257">
        <v>1</v>
      </c>
      <c r="N16" s="86"/>
      <c r="O16" s="86"/>
      <c r="P16" s="253">
        <v>1</v>
      </c>
      <c r="Q16" s="153">
        <f t="shared" si="2"/>
        <v>0.24390243902439027</v>
      </c>
      <c r="R16" s="255">
        <f>+(F16-E16)/30</f>
        <v>4.0999999999999996</v>
      </c>
    </row>
    <row r="17" spans="3:18" ht="78.75" x14ac:dyDescent="0.25">
      <c r="C17" s="94" t="str">
        <f>+Formulación!C17</f>
        <v>Característica N° 11: Desarrollo profesoral</v>
      </c>
      <c r="D17" s="94" t="str">
        <f>+Formulación!D17</f>
        <v>Formulación de un programa de capacitación para la cualificación pedagógica del personal docente</v>
      </c>
      <c r="E17" s="86">
        <f>+Formulación!E17</f>
        <v>42917</v>
      </c>
      <c r="F17" s="86">
        <f>+Formulación!F17</f>
        <v>43282</v>
      </c>
      <c r="G17" s="252" t="s">
        <v>276</v>
      </c>
      <c r="H17" s="94" t="str">
        <f>+Formulación!H17</f>
        <v>Documento plan de capacitación docente</v>
      </c>
      <c r="I17" s="94" t="str">
        <f>+Formulación!K17</f>
        <v>Documento socializado y aprobado en el Consejo de Carrera</v>
      </c>
      <c r="J17" s="257" t="s">
        <v>409</v>
      </c>
      <c r="K17" s="94" t="str">
        <f>+Formulación!I17</f>
        <v>Profesora Luisa Fernanda Gonzalez y Profesora Nadenka Melo</v>
      </c>
      <c r="L17" s="258">
        <f t="shared" si="1"/>
        <v>12</v>
      </c>
      <c r="M17" s="257">
        <v>0.3</v>
      </c>
      <c r="N17" s="259">
        <v>1</v>
      </c>
      <c r="O17" s="86"/>
      <c r="P17" s="253">
        <v>1</v>
      </c>
      <c r="Q17" s="153">
        <f t="shared" si="2"/>
        <v>8.3333333333333329E-2</v>
      </c>
      <c r="R17" s="255">
        <f>+(F17-E17)/365*12</f>
        <v>12</v>
      </c>
    </row>
    <row r="18" spans="3:18" ht="63" x14ac:dyDescent="0.25">
      <c r="C18" s="94" t="str">
        <f>+Formulación!C18</f>
        <v xml:space="preserve">Característica N° 12: Estímulos a la docencia, investigación, creación artística y cultural, extensión o proyección social y a la cooperación internacional. </v>
      </c>
      <c r="D18" s="94" t="str">
        <f>+Formulación!D18</f>
        <v>Socialización y aprovechamiento de las políticas de estímulo y reconocimiento a la labor docente</v>
      </c>
      <c r="E18" s="86">
        <f>+Formulación!E18</f>
        <v>42809</v>
      </c>
      <c r="F18" s="86">
        <f>+Formulación!F18</f>
        <v>43814</v>
      </c>
      <c r="G18" s="249" t="s">
        <v>274</v>
      </c>
      <c r="H18" s="94" t="str">
        <f>+Formulación!H18</f>
        <v>Aumento en el número de docentes que conocen los estímulos.</v>
      </c>
      <c r="I18" s="94" t="str">
        <f>+Formulación!K18</f>
        <v>Nuevos profesores que conocen los estímulos</v>
      </c>
      <c r="J18" s="257" t="s">
        <v>412</v>
      </c>
      <c r="K18" s="94" t="str">
        <f>+Formulación!I18</f>
        <v>Prof. Carlos Rozo</v>
      </c>
      <c r="L18" s="258">
        <f t="shared" si="1"/>
        <v>33.041095890410958</v>
      </c>
      <c r="M18" s="257">
        <v>0.33329999999999999</v>
      </c>
      <c r="N18" s="260">
        <v>0.66659999999999997</v>
      </c>
      <c r="O18" s="259">
        <v>1</v>
      </c>
      <c r="P18" s="253">
        <v>1</v>
      </c>
      <c r="Q18" s="153">
        <f t="shared" si="2"/>
        <v>3.0265339966832505E-2</v>
      </c>
      <c r="R18" s="255">
        <f>+(F18-E18)/365*12</f>
        <v>33.041095890410958</v>
      </c>
    </row>
    <row r="19" spans="3:18" ht="63" x14ac:dyDescent="0.25">
      <c r="C19" s="94" t="str">
        <f>+Formulación!C19</f>
        <v xml:space="preserve">Característica Nº 13: Producción, pertinencia, utilización e impacto de material docente. </v>
      </c>
      <c r="D19" s="94" t="str">
        <f>+Formulación!D19</f>
        <v>Estímulos a la producción de materiales de apoyo docente</v>
      </c>
      <c r="E19" s="86">
        <f>+Formulación!E19</f>
        <v>42658</v>
      </c>
      <c r="F19" s="86">
        <f>+Formulación!F19</f>
        <v>43814</v>
      </c>
      <c r="G19" s="249" t="s">
        <v>274</v>
      </c>
      <c r="H19" s="94" t="str">
        <f>+Formulación!H19</f>
        <v>Número de materiales de apoyo docente</v>
      </c>
      <c r="I19" s="94" t="str">
        <f>+Formulación!K19</f>
        <v>Tres (3) notas de clase evidenciadas en documentos</v>
      </c>
      <c r="J19" s="257" t="s">
        <v>413</v>
      </c>
      <c r="K19" s="94" t="str">
        <f>+Formulación!I19</f>
        <v>Profesores: Tito Gutiérrrez, Carlos Díaz Rodríguez y Maribel Pinilla</v>
      </c>
      <c r="L19" s="258">
        <f t="shared" si="1"/>
        <v>38.005479452054793</v>
      </c>
      <c r="M19" s="258">
        <v>1</v>
      </c>
      <c r="N19" s="258">
        <v>2</v>
      </c>
      <c r="O19" s="258">
        <v>3</v>
      </c>
      <c r="P19" s="253">
        <v>1</v>
      </c>
      <c r="Q19" s="153">
        <f t="shared" si="2"/>
        <v>2.6311995386389852E-2</v>
      </c>
      <c r="R19" s="255">
        <f>+(F19-E19)/365*12</f>
        <v>38.005479452054793</v>
      </c>
    </row>
    <row r="20" spans="3:18" ht="59.25" customHeight="1" x14ac:dyDescent="0.25">
      <c r="C20" s="94" t="str">
        <f>+Formulación!C20</f>
        <v>Característica Nº 14: Remunerar por méritos</v>
      </c>
      <c r="D20" s="94" t="str">
        <f>+Formulación!D20</f>
        <v>Estimular el cambio de categoría en el escalafón docente</v>
      </c>
      <c r="E20" s="86">
        <f>+Formulación!E20</f>
        <v>42809</v>
      </c>
      <c r="F20" s="86">
        <f>+Formulación!F20</f>
        <v>43814</v>
      </c>
      <c r="G20" s="249" t="s">
        <v>274</v>
      </c>
      <c r="H20" s="94" t="str">
        <f>+Formulación!H20</f>
        <v>Número de profesores que han cambiado de categoría</v>
      </c>
      <c r="I20" s="94" t="str">
        <f>+Formulación!K20</f>
        <v>Nuevos profesores que ascienden de categoría</v>
      </c>
      <c r="J20" s="257" t="s">
        <v>414</v>
      </c>
      <c r="K20" s="94" t="str">
        <f>+Formulación!I20</f>
        <v>Profesor Martin Gil</v>
      </c>
      <c r="L20" s="258">
        <f t="shared" si="1"/>
        <v>33.041095890410958</v>
      </c>
      <c r="M20" s="258">
        <v>0</v>
      </c>
      <c r="N20" s="258">
        <v>1</v>
      </c>
      <c r="O20" s="258">
        <v>2</v>
      </c>
      <c r="P20" s="253">
        <v>1</v>
      </c>
      <c r="Q20" s="153">
        <f t="shared" si="2"/>
        <v>3.0265339966832505E-2</v>
      </c>
      <c r="R20" s="255">
        <f>+(F20-E20)/365*12</f>
        <v>33.041095890410958</v>
      </c>
    </row>
    <row r="21" spans="3:18" ht="21" customHeight="1" x14ac:dyDescent="0.25">
      <c r="C21" s="78"/>
      <c r="D21" s="75"/>
      <c r="E21" s="76"/>
      <c r="F21" s="76"/>
      <c r="G21" s="76"/>
      <c r="H21" s="75"/>
      <c r="I21" s="75"/>
      <c r="J21" s="76"/>
      <c r="K21" s="75"/>
      <c r="L21" s="75"/>
      <c r="M21" s="76"/>
      <c r="N21" s="76"/>
      <c r="O21" s="76"/>
      <c r="P21" s="152"/>
      <c r="Q21" s="152"/>
      <c r="R21" s="152"/>
    </row>
    <row r="22" spans="3:18" ht="15.75" x14ac:dyDescent="0.25">
      <c r="C22" s="82" t="s">
        <v>13</v>
      </c>
      <c r="D22" s="83"/>
      <c r="E22" s="83"/>
      <c r="F22" s="83"/>
      <c r="G22" s="83"/>
      <c r="H22" s="83"/>
      <c r="I22" s="83"/>
      <c r="J22" s="83"/>
      <c r="K22" s="83"/>
      <c r="L22" s="83"/>
      <c r="M22" s="83"/>
      <c r="N22" s="83"/>
      <c r="O22" s="83"/>
      <c r="P22" s="101"/>
      <c r="Q22" s="101"/>
      <c r="R22" s="101"/>
    </row>
    <row r="23" spans="3:18" ht="63" x14ac:dyDescent="0.25">
      <c r="C23" s="94" t="str">
        <f>+Formulación!C23</f>
        <v>CARACTERÍSTICA Nº 16. Integralidad del currículo</v>
      </c>
      <c r="D23" s="94" t="str">
        <f>+Formulación!D23</f>
        <v>Actualizar el plan de estudios buscando su integralidad y en coherencia con la misión institucional y los objetivos del programa</v>
      </c>
      <c r="E23" s="86">
        <f>+Formulación!E23</f>
        <v>42931</v>
      </c>
      <c r="F23" s="86">
        <f>+Formulación!F23</f>
        <v>43511</v>
      </c>
      <c r="G23" s="252" t="s">
        <v>276</v>
      </c>
      <c r="H23" s="94" t="str">
        <f>+Formulación!H23</f>
        <v>Documento actualización plan de estudios</v>
      </c>
      <c r="I23" s="94" t="str">
        <f>+Formulación!K23</f>
        <v>Documento actualización de Malla curricular aprobada por el MEN con la aprobación del registro calificado.</v>
      </c>
      <c r="J23" s="257" t="s">
        <v>415</v>
      </c>
      <c r="K23" s="94" t="str">
        <f>+Formulación!I23</f>
        <v>Profesores de Planta del Proyecto Curricular</v>
      </c>
      <c r="L23" s="258">
        <f t="shared" ref="L23:L39" si="3">+R23</f>
        <v>19.06849315068493</v>
      </c>
      <c r="M23" s="259">
        <v>0.25</v>
      </c>
      <c r="N23" s="259">
        <v>0.9</v>
      </c>
      <c r="O23" s="259">
        <v>1</v>
      </c>
      <c r="P23" s="253">
        <v>1</v>
      </c>
      <c r="Q23" s="153">
        <f t="shared" ref="Q23:Q39" si="4">+P23/R23</f>
        <v>5.2442528735632189E-2</v>
      </c>
      <c r="R23" s="255">
        <f t="shared" ref="R23:R38" si="5">+(F23-E23)/365*12</f>
        <v>19.06849315068493</v>
      </c>
    </row>
    <row r="24" spans="3:18" ht="63" x14ac:dyDescent="0.25">
      <c r="C24" s="94" t="str">
        <f>+Formulación!C24</f>
        <v>CARACTERÍSTICA Nº 16. Integralidad del currículo</v>
      </c>
      <c r="D24" s="94" t="str">
        <f>+Formulación!D24</f>
        <v>Mejorar los resultados en las pruebas SABER PRO</v>
      </c>
      <c r="E24" s="86">
        <f>+Formulación!E24</f>
        <v>42809</v>
      </c>
      <c r="F24" s="86">
        <f>+Formulación!F24</f>
        <v>43511</v>
      </c>
      <c r="G24" s="249" t="s">
        <v>274</v>
      </c>
      <c r="H24" s="94" t="str">
        <f>+Formulación!H24</f>
        <v>Relación de las pruebas SABER PRO con respecto al promedio nacional</v>
      </c>
      <c r="I24" s="94" t="str">
        <f>+Formulación!K24</f>
        <v>Superar el promedio nacional en el porcentaje histórico obtenido por los estudiantes del programa</v>
      </c>
      <c r="J24" s="250" t="s">
        <v>417</v>
      </c>
      <c r="K24" s="94" t="str">
        <f>+Formulación!I24</f>
        <v>Rodrigo Rey</v>
      </c>
      <c r="L24" s="258">
        <f t="shared" si="3"/>
        <v>23.079452054794523</v>
      </c>
      <c r="M24" s="86"/>
      <c r="N24" s="257" t="s">
        <v>478</v>
      </c>
      <c r="O24" s="257" t="s">
        <v>478</v>
      </c>
      <c r="P24" s="253">
        <v>1</v>
      </c>
      <c r="Q24" s="153">
        <f t="shared" si="4"/>
        <v>4.3328584995251655E-2</v>
      </c>
      <c r="R24" s="255">
        <f t="shared" si="5"/>
        <v>23.079452054794523</v>
      </c>
    </row>
    <row r="25" spans="3:18" ht="47.25" x14ac:dyDescent="0.25">
      <c r="C25" s="94" t="str">
        <f>+Formulación!C25</f>
        <v>CARACTERÍSTICA Nº 17. Flexibilidad del currículo</v>
      </c>
      <c r="D25" s="94" t="str">
        <f>+Formulación!D25</f>
        <v>Sensibilizar a los estudiantes con respecto a la flexibilidad del currículo</v>
      </c>
      <c r="E25" s="86">
        <f>+Formulación!E25</f>
        <v>42809</v>
      </c>
      <c r="F25" s="86">
        <f>+Formulación!F25</f>
        <v>43814</v>
      </c>
      <c r="G25" s="249" t="s">
        <v>274</v>
      </c>
      <c r="H25" s="94" t="str">
        <f>+Formulación!H25</f>
        <v xml:space="preserve">Número de estudiantes sensibilizados en flexibilidad </v>
      </c>
      <c r="I25" s="94" t="str">
        <f>+Formulación!K25</f>
        <v>Nuevos estudiantes que conocen las oportunidades de la flexibilidad curricular</v>
      </c>
      <c r="J25" s="257" t="s">
        <v>418</v>
      </c>
      <c r="K25" s="94" t="str">
        <f>+Formulación!I25</f>
        <v>Profesora Nadenka Melo</v>
      </c>
      <c r="L25" s="258">
        <f t="shared" si="3"/>
        <v>33.041095890410958</v>
      </c>
      <c r="M25" s="257">
        <v>0.2</v>
      </c>
      <c r="N25" s="257">
        <v>0.5</v>
      </c>
      <c r="O25" s="257">
        <v>1</v>
      </c>
      <c r="P25" s="253">
        <v>1</v>
      </c>
      <c r="Q25" s="153">
        <f t="shared" si="4"/>
        <v>3.0265339966832505E-2</v>
      </c>
      <c r="R25" s="255">
        <f t="shared" si="5"/>
        <v>33.041095890410958</v>
      </c>
    </row>
    <row r="26" spans="3:18" ht="75.75" customHeight="1" x14ac:dyDescent="0.25">
      <c r="C26" s="94" t="str">
        <f>+Formulación!C26</f>
        <v>CARACTERÍSTICA Nº 17. Flexibilidad del currículo</v>
      </c>
      <c r="D26" s="94" t="str">
        <f>+Formulación!D26</f>
        <v>Elaboración de Manual de homologación con otros programas de la Universidad y del orden nacional e internacional</v>
      </c>
      <c r="E26" s="86">
        <f>+Formulación!E26</f>
        <v>42809</v>
      </c>
      <c r="F26" s="86">
        <f>+Formulación!F26</f>
        <v>43084</v>
      </c>
      <c r="G26" s="249" t="s">
        <v>274</v>
      </c>
      <c r="H26" s="94" t="str">
        <f>+Formulación!H26</f>
        <v>Documento de homologaciones</v>
      </c>
      <c r="I26" s="94" t="str">
        <f>+Formulación!K26</f>
        <v>Entrega puntual de Documento de homologaciones aprobado por el Consejo de Carrera</v>
      </c>
      <c r="J26" s="257" t="s">
        <v>415</v>
      </c>
      <c r="K26" s="94" t="str">
        <f>+Formulación!I26</f>
        <v>Prof. Carlos Rozo</v>
      </c>
      <c r="L26" s="258">
        <f t="shared" si="3"/>
        <v>9.0410958904109595</v>
      </c>
      <c r="M26" s="259">
        <v>1</v>
      </c>
      <c r="N26" s="259"/>
      <c r="O26" s="86"/>
      <c r="P26" s="253">
        <v>1</v>
      </c>
      <c r="Q26" s="153">
        <f t="shared" si="4"/>
        <v>0.1106060606060606</v>
      </c>
      <c r="R26" s="255">
        <f t="shared" si="5"/>
        <v>9.0410958904109595</v>
      </c>
    </row>
    <row r="27" spans="3:18" ht="94.5" x14ac:dyDescent="0.25">
      <c r="C27" s="94" t="str">
        <f>+Formulación!C27</f>
        <v>CARACTERÍSTICA Nº 18. Interdisciplinariedad</v>
      </c>
      <c r="D27" s="94" t="str">
        <f>+Formulación!D27</f>
        <v>Seguimiento a la interdisciplinariedad con distintos programas y áreas del conocimiento</v>
      </c>
      <c r="E27" s="86">
        <f>+Formulación!E27</f>
        <v>42809</v>
      </c>
      <c r="F27" s="86">
        <f>+Formulación!F27</f>
        <v>43084</v>
      </c>
      <c r="G27" s="249" t="s">
        <v>274</v>
      </c>
      <c r="H27" s="94" t="str">
        <f>+Formulación!H27</f>
        <v>Indice de interdisciplinariedad</v>
      </c>
      <c r="I27" s="94" t="str">
        <f>+Formulación!K27</f>
        <v>Actualizar medición grado de interdisciplinariedad con la propuesta acogida por el programa, acciones de mejoramiento de la interdisciplinariedad</v>
      </c>
      <c r="J27" s="250" t="s">
        <v>420</v>
      </c>
      <c r="K27" s="94" t="str">
        <f>+Formulación!I27</f>
        <v>Profesora Nadenka Melo</v>
      </c>
      <c r="L27" s="258">
        <f t="shared" si="3"/>
        <v>9.0410958904109595</v>
      </c>
      <c r="M27" s="258">
        <v>2</v>
      </c>
      <c r="N27" s="258"/>
      <c r="O27" s="258"/>
      <c r="P27" s="253">
        <v>1</v>
      </c>
      <c r="Q27" s="153">
        <f t="shared" si="4"/>
        <v>0.1106060606060606</v>
      </c>
      <c r="R27" s="255">
        <f t="shared" si="5"/>
        <v>9.0410958904109595</v>
      </c>
    </row>
    <row r="28" spans="3:18" ht="47.25" x14ac:dyDescent="0.25">
      <c r="C28" s="94" t="str">
        <f>+Formulación!C28</f>
        <v>CARACTERÍSTICA Nº 19. Estrategias de enseñanza y aprendizaje</v>
      </c>
      <c r="D28" s="94" t="str">
        <f>+Formulación!D28</f>
        <v xml:space="preserve">Análisis estadístico que precise el rendimiento de los estudiantes desde el primero hasta el último semestre. </v>
      </c>
      <c r="E28" s="86">
        <f>+Formulación!E28</f>
        <v>42689</v>
      </c>
      <c r="F28" s="86">
        <f>+Formulación!F28</f>
        <v>43084</v>
      </c>
      <c r="G28" s="249" t="s">
        <v>274</v>
      </c>
      <c r="H28" s="94" t="str">
        <f>+Formulación!H28</f>
        <v>Documento análisis estadístico del rendimiento de los estudiantes</v>
      </c>
      <c r="I28" s="94" t="str">
        <f>+Formulación!K28</f>
        <v>Medición del rendimiento de los estudiantes de primero a último semestre</v>
      </c>
      <c r="J28" s="257" t="s">
        <v>409</v>
      </c>
      <c r="K28" s="94" t="str">
        <f>+Formulación!I28</f>
        <v>Prof. Martin Gil</v>
      </c>
      <c r="L28" s="258">
        <f t="shared" si="3"/>
        <v>12.986301369863014</v>
      </c>
      <c r="M28" s="257">
        <v>1</v>
      </c>
      <c r="N28" s="250"/>
      <c r="O28" s="250"/>
      <c r="P28" s="253">
        <v>1</v>
      </c>
      <c r="Q28" s="153">
        <f t="shared" si="4"/>
        <v>7.7004219409282704E-2</v>
      </c>
      <c r="R28" s="255">
        <f t="shared" si="5"/>
        <v>12.986301369863014</v>
      </c>
    </row>
    <row r="29" spans="3:18" ht="47.25" x14ac:dyDescent="0.25">
      <c r="C29" s="94" t="str">
        <f>+Formulación!C29</f>
        <v>CARACTERÍSTICA Nº 19. Estrategias de enseñanza y aprendizaje</v>
      </c>
      <c r="D29" s="94" t="str">
        <f>+Formulación!D29</f>
        <v>Implementar nuevas estrategias de aprendizaje en el Proyecto Curricular</v>
      </c>
      <c r="E29" s="86">
        <f>+Formulación!E29</f>
        <v>42901</v>
      </c>
      <c r="F29" s="86">
        <f>+Formulación!F29</f>
        <v>43814</v>
      </c>
      <c r="G29" s="252" t="s">
        <v>276</v>
      </c>
      <c r="H29" s="94" t="str">
        <f>+Formulación!H29</f>
        <v>Aumento en el número de espacios académicos que utilizan las aulas virtuales.</v>
      </c>
      <c r="I29" s="94" t="str">
        <f>+Formulación!K29</f>
        <v>Nuevos espacios académicos con aulas virtuales</v>
      </c>
      <c r="J29" s="250" t="s">
        <v>422</v>
      </c>
      <c r="K29" s="94" t="str">
        <f>+Formulación!I29</f>
        <v>Profesora Beatriz Guzmán</v>
      </c>
      <c r="L29" s="258">
        <f t="shared" si="3"/>
        <v>30.016438356164386</v>
      </c>
      <c r="M29" s="259">
        <v>0.1</v>
      </c>
      <c r="N29" s="259">
        <v>0.15</v>
      </c>
      <c r="O29" s="259">
        <v>0.2</v>
      </c>
      <c r="P29" s="253">
        <v>1</v>
      </c>
      <c r="Q29" s="153">
        <f t="shared" si="4"/>
        <v>3.3315078495801384E-2</v>
      </c>
      <c r="R29" s="255">
        <f t="shared" si="5"/>
        <v>30.016438356164386</v>
      </c>
    </row>
    <row r="30" spans="3:18" ht="47.25" x14ac:dyDescent="0.25">
      <c r="C30" s="94" t="str">
        <f>+Formulación!C30</f>
        <v>CARACTERÍSTICA Nº 20. Sistema de evaluación de estudiantes</v>
      </c>
      <c r="D30" s="94" t="str">
        <f>+Formulación!D30</f>
        <v>Analizar los sistemas de evaluación de los estudiantes en relación a sus  conocimientos y capacidades y el plan de estudios</v>
      </c>
      <c r="E30" s="86">
        <f>+Formulación!E30</f>
        <v>42781</v>
      </c>
      <c r="F30" s="86">
        <f>+Formulación!F30</f>
        <v>43449</v>
      </c>
      <c r="G30" s="249" t="s">
        <v>274</v>
      </c>
      <c r="H30" s="94" t="str">
        <f>+Formulación!H30</f>
        <v>Grado de coherencia entre las evaluaciones y el plan de estudios</v>
      </c>
      <c r="I30" s="94" t="str">
        <f>+Formulación!K30</f>
        <v>Estimar grado de coherencia entre las evaluaciones y el plan de estudios</v>
      </c>
      <c r="J30" s="257" t="s">
        <v>409</v>
      </c>
      <c r="K30" s="94" t="str">
        <f>+Formulación!I30</f>
        <v>Prof. Martin Gil</v>
      </c>
      <c r="L30" s="258">
        <f t="shared" si="3"/>
        <v>21.961643835616439</v>
      </c>
      <c r="M30" s="257">
        <v>0.5</v>
      </c>
      <c r="N30" s="259">
        <v>1</v>
      </c>
      <c r="O30" s="86"/>
      <c r="P30" s="253">
        <v>1</v>
      </c>
      <c r="Q30" s="153">
        <f t="shared" si="4"/>
        <v>4.5533932135728539E-2</v>
      </c>
      <c r="R30" s="255">
        <f t="shared" si="5"/>
        <v>21.961643835616439</v>
      </c>
    </row>
    <row r="31" spans="3:18" ht="99" customHeight="1" x14ac:dyDescent="0.25">
      <c r="C31" s="94" t="str">
        <f>+Formulación!C31</f>
        <v>CARACTERÍSTICA Nº 21. Trabajos de los estudiantes</v>
      </c>
      <c r="D31" s="94" t="str">
        <f>+Formulación!D31</f>
        <v>Evaluar los trabajos de grado en función de  las competencias de los futuros egresados</v>
      </c>
      <c r="E31" s="86">
        <f>+Formulación!E31</f>
        <v>42840</v>
      </c>
      <c r="F31" s="86">
        <f>+Formulación!F31</f>
        <v>43449</v>
      </c>
      <c r="G31" s="249" t="s">
        <v>274</v>
      </c>
      <c r="H31" s="94" t="str">
        <f>+Formulación!H31</f>
        <v>Grado de coherencia entre los trabajos de grado y las competencias del programa</v>
      </c>
      <c r="I31" s="94" t="str">
        <f>+Formulación!K31</f>
        <v>Estimar la coherencia entre los trabajos de grado y las competencias del programa</v>
      </c>
      <c r="J31" s="257" t="s">
        <v>409</v>
      </c>
      <c r="K31" s="94" t="str">
        <f>+Formulación!I31</f>
        <v>Profesora Ileana Romea Cárdenas</v>
      </c>
      <c r="L31" s="258">
        <f t="shared" si="3"/>
        <v>20.021917808219179</v>
      </c>
      <c r="M31" s="257">
        <v>0.5</v>
      </c>
      <c r="N31" s="259">
        <v>1</v>
      </c>
      <c r="O31" s="86"/>
      <c r="P31" s="253">
        <v>1</v>
      </c>
      <c r="Q31" s="153">
        <f t="shared" si="4"/>
        <v>4.9945265462506841E-2</v>
      </c>
      <c r="R31" s="255">
        <f t="shared" si="5"/>
        <v>20.021917808219179</v>
      </c>
    </row>
    <row r="32" spans="3:18" ht="47.25" x14ac:dyDescent="0.25">
      <c r="C32" s="94" t="str">
        <f>+Formulación!C32</f>
        <v>CARACTERÍSTICA Nº 22. Evaluación y autorregulación del proyecto curricular</v>
      </c>
      <c r="D32" s="94" t="str">
        <f>+Formulación!D32</f>
        <v>Implementar exitosamente el plan de mejoramiento 2016-2019</v>
      </c>
      <c r="E32" s="86">
        <f>+Formulación!E32</f>
        <v>42668</v>
      </c>
      <c r="F32" s="86">
        <f>+Formulación!F32</f>
        <v>43814</v>
      </c>
      <c r="G32" s="249" t="s">
        <v>274</v>
      </c>
      <c r="H32" s="94" t="str">
        <f>+Formulación!H32</f>
        <v>índice de ejecución del plan de mejoramiento=Actividades ejecutadas/Actividades Totales</v>
      </c>
      <c r="I32" s="94" t="str">
        <f>+Formulación!K32</f>
        <v>índice de ejecución superior al 65%</v>
      </c>
      <c r="J32" s="250" t="s">
        <v>131</v>
      </c>
      <c r="K32" s="94" t="str">
        <f>+Formulación!I32</f>
        <v>Prof. Carlos Díaz R.</v>
      </c>
      <c r="L32" s="258">
        <f t="shared" si="3"/>
        <v>37.676712328767124</v>
      </c>
      <c r="M32" s="261">
        <v>0.15</v>
      </c>
      <c r="N32" s="261">
        <v>0.5</v>
      </c>
      <c r="O32" s="261" t="s">
        <v>479</v>
      </c>
      <c r="P32" s="253">
        <v>0.8</v>
      </c>
      <c r="Q32" s="153">
        <f t="shared" si="4"/>
        <v>2.1233275159976733E-2</v>
      </c>
      <c r="R32" s="255">
        <f t="shared" si="5"/>
        <v>37.676712328767124</v>
      </c>
    </row>
    <row r="33" spans="3:18" ht="47.25" x14ac:dyDescent="0.25">
      <c r="C33" s="94" t="str">
        <f>+Formulación!C33</f>
        <v>CARACTERÍSTICA Nº 22. Evaluación y autorregulación del proyecto curricular</v>
      </c>
      <c r="D33" s="94" t="str">
        <f>+Formulación!D33</f>
        <v>Elaboración de encuesta en línea de autoevaluación</v>
      </c>
      <c r="E33" s="86">
        <f>+Formulación!E33</f>
        <v>42962</v>
      </c>
      <c r="F33" s="86">
        <f>+Formulación!F33</f>
        <v>43266</v>
      </c>
      <c r="G33" s="252" t="s">
        <v>276</v>
      </c>
      <c r="H33" s="94" t="str">
        <f>+Formulación!H33</f>
        <v>Nivel de los indicadores de apreciación de la autoevaluación</v>
      </c>
      <c r="I33" s="94" t="str">
        <f>+Formulación!K33</f>
        <v>Documento de análisis de resultados de encuesta en línea</v>
      </c>
      <c r="J33" s="257" t="s">
        <v>409</v>
      </c>
      <c r="K33" s="94" t="str">
        <f>+Formulación!I33</f>
        <v>Prof. Edgar Sánchez</v>
      </c>
      <c r="L33" s="258">
        <f t="shared" si="3"/>
        <v>9.9945205479452053</v>
      </c>
      <c r="M33" s="257">
        <v>0.35</v>
      </c>
      <c r="N33" s="259">
        <v>1</v>
      </c>
      <c r="O33" s="86"/>
      <c r="P33" s="253">
        <v>1</v>
      </c>
      <c r="Q33" s="153">
        <f t="shared" si="4"/>
        <v>0.10005482456140351</v>
      </c>
      <c r="R33" s="255">
        <f t="shared" si="5"/>
        <v>9.9945205479452053</v>
      </c>
    </row>
    <row r="34" spans="3:18" ht="78.75" x14ac:dyDescent="0.25">
      <c r="C34" s="94" t="str">
        <f>+Formulación!C34</f>
        <v>CARACTERÍSTICA Nº 22. Evaluación y autorregulación del proyecto curricular</v>
      </c>
      <c r="D34" s="94" t="str">
        <f>+Formulación!D34</f>
        <v>Renovación del Registro Calificado</v>
      </c>
      <c r="E34" s="86">
        <f>+Formulación!E34</f>
        <v>42901</v>
      </c>
      <c r="F34" s="86">
        <f>+Formulación!F34</f>
        <v>43511</v>
      </c>
      <c r="G34" s="252" t="s">
        <v>276</v>
      </c>
      <c r="H34" s="94" t="str">
        <f>+Formulación!H34</f>
        <v>Documento Registro calificado</v>
      </c>
      <c r="I34" s="94" t="str">
        <f>+Formulación!K34</f>
        <v>Resolución MEN de renovación del Registro calificado</v>
      </c>
      <c r="J34" s="257" t="s">
        <v>423</v>
      </c>
      <c r="K34" s="94" t="str">
        <f>+Formulación!I34</f>
        <v>Profesores de Planta del Proyecto Curricular</v>
      </c>
      <c r="L34" s="258">
        <f t="shared" si="3"/>
        <v>20.054794520547944</v>
      </c>
      <c r="M34" s="259">
        <v>0.25</v>
      </c>
      <c r="N34" s="259">
        <v>0.9</v>
      </c>
      <c r="O34" s="259">
        <v>1</v>
      </c>
      <c r="P34" s="253">
        <v>1</v>
      </c>
      <c r="Q34" s="153">
        <f t="shared" si="4"/>
        <v>4.9863387978142083E-2</v>
      </c>
      <c r="R34" s="255">
        <f t="shared" si="5"/>
        <v>20.054794520547944</v>
      </c>
    </row>
    <row r="35" spans="3:18" ht="115.5" customHeight="1" x14ac:dyDescent="0.25">
      <c r="C35" s="94" t="str">
        <f>+Formulación!C35</f>
        <v>CARACTERÍSTICA Nº 23. Extensión o proyección social</v>
      </c>
      <c r="D35" s="94" t="str">
        <f>+Formulación!D35</f>
        <v xml:space="preserve">Encuesta para medir  apreciaciones de empresarios, funcionarios públicos, líderes comunitarios sobre el impacto social de los proyectos de extensión </v>
      </c>
      <c r="E35" s="86">
        <f>+Formulación!E35</f>
        <v>42931</v>
      </c>
      <c r="F35" s="86">
        <f>+Formulación!F35</f>
        <v>43084</v>
      </c>
      <c r="G35" s="252" t="s">
        <v>276</v>
      </c>
      <c r="H35" s="94" t="str">
        <f>+Formulación!H35</f>
        <v>Encuesta de percepción de empresarios, funcionarios públicos, líderes comunitarios sobre el impacto social de los proyectos de extensión</v>
      </c>
      <c r="I35" s="94" t="str">
        <f>+Formulación!K35</f>
        <v>Determinación del nivel de apreciación de grupos de interés sobre el impactos social de los proyectos de extensión</v>
      </c>
      <c r="J35" s="257" t="s">
        <v>409</v>
      </c>
      <c r="K35" s="94" t="str">
        <f>+Formulación!I35</f>
        <v>Profesora Yolanda Díaz</v>
      </c>
      <c r="L35" s="258">
        <f t="shared" si="3"/>
        <v>5.0301369863013701</v>
      </c>
      <c r="M35" s="257">
        <v>1</v>
      </c>
      <c r="N35" s="86"/>
      <c r="O35" s="86"/>
      <c r="P35" s="253">
        <v>1</v>
      </c>
      <c r="Q35" s="153">
        <f t="shared" si="4"/>
        <v>0.19880174291938996</v>
      </c>
      <c r="R35" s="255">
        <f t="shared" si="5"/>
        <v>5.0301369863013701</v>
      </c>
    </row>
    <row r="36" spans="3:18" ht="94.5" x14ac:dyDescent="0.25">
      <c r="C36" s="94" t="str">
        <f>+Formulación!C36</f>
        <v>CARACTERÍSTICA Nº 23. Extensión o proyección social</v>
      </c>
      <c r="D36" s="94" t="str">
        <f>+Formulación!D36</f>
        <v>Mayor participación de docentes y estudiantes en proyectos de extensión o proyección social.</v>
      </c>
      <c r="E36" s="86">
        <f>+Formulación!E36</f>
        <v>42840</v>
      </c>
      <c r="F36" s="86">
        <f>+Formulación!F36</f>
        <v>43814</v>
      </c>
      <c r="G36" s="249" t="s">
        <v>274</v>
      </c>
      <c r="H36" s="94" t="str">
        <f>+Formulación!H36</f>
        <v>Número de participantes del proyecto curricular en proyección social</v>
      </c>
      <c r="I36" s="94" t="str">
        <f>+Formulación!K36</f>
        <v>Estimación de Número de participantes del proyecto curricular en proyección social</v>
      </c>
      <c r="J36" s="250" t="s">
        <v>424</v>
      </c>
      <c r="K36" s="94" t="str">
        <f>+Formulación!I36</f>
        <v>Profesora Yolanda Díaz</v>
      </c>
      <c r="L36" s="258">
        <f t="shared" si="3"/>
        <v>32.021917808219179</v>
      </c>
      <c r="M36" s="250" t="s">
        <v>428</v>
      </c>
      <c r="N36" s="250" t="s">
        <v>428</v>
      </c>
      <c r="O36" s="250" t="s">
        <v>428</v>
      </c>
      <c r="P36" s="253">
        <v>1</v>
      </c>
      <c r="Q36" s="153">
        <f t="shared" si="4"/>
        <v>3.1228610540725531E-2</v>
      </c>
      <c r="R36" s="255">
        <f t="shared" si="5"/>
        <v>32.021917808219179</v>
      </c>
    </row>
    <row r="37" spans="3:18" ht="60" customHeight="1" x14ac:dyDescent="0.25">
      <c r="C37" s="94" t="str">
        <f>+Formulación!C37</f>
        <v>CARACTERÍSTICA Nº 24. Recursos bibliográficos</v>
      </c>
      <c r="D37" s="94" t="str">
        <f>+Formulación!D37</f>
        <v>Incentivo al uso de los recursos bibliográficos</v>
      </c>
      <c r="E37" s="86">
        <f>+Formulación!E37</f>
        <v>42781</v>
      </c>
      <c r="F37" s="86">
        <f>+Formulación!F37</f>
        <v>43814</v>
      </c>
      <c r="G37" s="249" t="s">
        <v>274</v>
      </c>
      <c r="H37" s="94" t="str">
        <f>+Formulación!H37</f>
        <v>Número de recursos bibliográficos solicitados</v>
      </c>
      <c r="I37" s="94" t="str">
        <f>+Formulación!K37</f>
        <v>Registro y análisis de los recursos solicitados</v>
      </c>
      <c r="J37" s="257" t="s">
        <v>425</v>
      </c>
      <c r="K37" s="94" t="str">
        <f>+Formulación!I37</f>
        <v>Prof. Rodrigo Rey</v>
      </c>
      <c r="L37" s="258">
        <f t="shared" si="3"/>
        <v>33.961643835616442</v>
      </c>
      <c r="M37" s="250" t="s">
        <v>428</v>
      </c>
      <c r="N37" s="250" t="s">
        <v>428</v>
      </c>
      <c r="O37" s="250" t="s">
        <v>428</v>
      </c>
      <c r="P37" s="253">
        <v>1</v>
      </c>
      <c r="Q37" s="153">
        <f t="shared" si="4"/>
        <v>2.944498225233946E-2</v>
      </c>
      <c r="R37" s="255">
        <f t="shared" si="5"/>
        <v>33.961643835616442</v>
      </c>
    </row>
    <row r="38" spans="3:18" ht="89.25" customHeight="1" x14ac:dyDescent="0.25">
      <c r="C38" s="94" t="str">
        <f>+Formulación!C38</f>
        <v>CARACTERÍSTICA Nº 25. Recursos informáticos y de comunicación</v>
      </c>
      <c r="D38" s="94" t="str">
        <f>+Formulación!D38</f>
        <v>Estímulo al uso de las plataformas informáticas, computacionales y de telecomunicaciones en la comunidad académica</v>
      </c>
      <c r="E38" s="86">
        <f>+Formulación!E38</f>
        <v>43023</v>
      </c>
      <c r="F38" s="86">
        <f>+Formulación!F38</f>
        <v>43814</v>
      </c>
      <c r="G38" s="252" t="s">
        <v>276</v>
      </c>
      <c r="H38" s="94" t="str">
        <f>+Formulación!H38</f>
        <v>Número de consultas en la página web del programa y uso del correo institucional.</v>
      </c>
      <c r="I38" s="94" t="str">
        <f>+Formulación!K38</f>
        <v>Registros de Número de consultas en la página web del programa y número de profesores y estudiantes que usan el correo institucional.</v>
      </c>
      <c r="J38" s="250" t="s">
        <v>426</v>
      </c>
      <c r="K38" s="94" t="str">
        <f>+Formulación!I38</f>
        <v>Prof. Alfonso Pazos</v>
      </c>
      <c r="L38" s="258">
        <f t="shared" si="3"/>
        <v>26.005479452054793</v>
      </c>
      <c r="M38" s="250" t="s">
        <v>428</v>
      </c>
      <c r="N38" s="250" t="s">
        <v>428</v>
      </c>
      <c r="O38" s="250" t="s">
        <v>428</v>
      </c>
      <c r="P38" s="253">
        <v>1</v>
      </c>
      <c r="Q38" s="153">
        <f t="shared" si="4"/>
        <v>3.8453434471133585E-2</v>
      </c>
      <c r="R38" s="255">
        <f t="shared" si="5"/>
        <v>26.005479452054793</v>
      </c>
    </row>
    <row r="39" spans="3:18" ht="63" x14ac:dyDescent="0.25">
      <c r="C39" s="94" t="str">
        <f>+Formulación!C39</f>
        <v>CARACTERÍSTICA Nº 25. Recursos informáticos y de comunicación</v>
      </c>
      <c r="D39" s="94" t="str">
        <f>+Formulación!D39</f>
        <v>Actualización de la página web del Proyecto Curricular conforme a las necesidades de la Acreditación de Alta Calidad</v>
      </c>
      <c r="E39" s="86">
        <f>+Formulación!E39</f>
        <v>42668</v>
      </c>
      <c r="F39" s="86">
        <f>+Formulación!F39</f>
        <v>43099</v>
      </c>
      <c r="G39" s="249" t="s">
        <v>274</v>
      </c>
      <c r="H39" s="94" t="str">
        <f>+Formulación!H39</f>
        <v>Actualización de página web del Proyecto Curricular</v>
      </c>
      <c r="I39" s="94" t="str">
        <f>+Formulación!K39</f>
        <v>Actualización de página web según necesidades de acreditación</v>
      </c>
      <c r="J39" s="250" t="s">
        <v>427</v>
      </c>
      <c r="K39" s="94" t="str">
        <f>+Formulación!I39</f>
        <v>Prof. Alfonso Pazos y Representantes Estudiantiles</v>
      </c>
      <c r="L39" s="258">
        <f t="shared" si="3"/>
        <v>14.366666666666667</v>
      </c>
      <c r="M39" s="257">
        <v>1</v>
      </c>
      <c r="N39" s="86"/>
      <c r="O39" s="86"/>
      <c r="P39" s="253">
        <v>1</v>
      </c>
      <c r="Q39" s="153">
        <f t="shared" si="4"/>
        <v>6.9605568445475635E-2</v>
      </c>
      <c r="R39" s="256">
        <f>+(F39-E39)/30</f>
        <v>14.366666666666667</v>
      </c>
    </row>
    <row r="40" spans="3:18" ht="15.75" x14ac:dyDescent="0.25">
      <c r="C40" s="264"/>
      <c r="D40" s="264"/>
      <c r="E40" s="265"/>
      <c r="F40" s="265"/>
      <c r="G40" s="265"/>
      <c r="H40" s="266"/>
      <c r="I40" s="266"/>
      <c r="J40" s="265"/>
      <c r="K40" s="264"/>
      <c r="L40" s="264"/>
      <c r="M40" s="265"/>
      <c r="N40" s="265"/>
      <c r="O40" s="265"/>
      <c r="P40" s="152"/>
      <c r="Q40" s="152"/>
      <c r="R40" s="152"/>
    </row>
    <row r="41" spans="3:18" ht="31.5" x14ac:dyDescent="0.25">
      <c r="C41" s="82" t="s">
        <v>14</v>
      </c>
      <c r="D41" s="83"/>
      <c r="E41" s="83"/>
      <c r="F41" s="83"/>
      <c r="G41" s="83"/>
      <c r="H41" s="83"/>
      <c r="I41" s="83"/>
      <c r="J41" s="83"/>
      <c r="K41" s="83"/>
      <c r="L41" s="83"/>
      <c r="M41" s="83"/>
      <c r="N41" s="83"/>
      <c r="O41" s="83"/>
      <c r="P41" s="101"/>
      <c r="Q41" s="101"/>
      <c r="R41" s="101"/>
    </row>
    <row r="42" spans="3:18" ht="77.25" customHeight="1" x14ac:dyDescent="0.25">
      <c r="C42" s="94" t="str">
        <f>+Formulación!C42</f>
        <v>CARACTERÍSTICA Nº 27. Inserción del proyecto curricular en contextos académicos nacionales e internacionales</v>
      </c>
      <c r="D42" s="94" t="str">
        <f>+Formulación!D42</f>
        <v>Encuentro Nacional de Programas académicos de Administración Ambiental</v>
      </c>
      <c r="E42" s="86">
        <f>+Formulación!E42</f>
        <v>42917</v>
      </c>
      <c r="F42" s="86">
        <f>+Formulación!F42</f>
        <v>43449</v>
      </c>
      <c r="G42" s="252" t="s">
        <v>276</v>
      </c>
      <c r="H42" s="94" t="str">
        <f>+Formulación!H42</f>
        <v>Celebración de encuentro nacional en 2018</v>
      </c>
      <c r="I42" s="94" t="str">
        <f>+Formulación!K42</f>
        <v>Medición del grado de cumplimiento de los objetivos del encuentro</v>
      </c>
      <c r="J42" s="257" t="s">
        <v>429</v>
      </c>
      <c r="K42" s="94" t="str">
        <f>+Formulación!I42</f>
        <v>Prof. Alfonso Pazos y Prof. Tito Gutiérrez</v>
      </c>
      <c r="L42" s="258">
        <f>+R42</f>
        <v>17.490410958904111</v>
      </c>
      <c r="M42" s="260">
        <v>0.1666</v>
      </c>
      <c r="N42" s="260">
        <v>1</v>
      </c>
      <c r="O42" s="260"/>
      <c r="P42" s="253">
        <v>1</v>
      </c>
      <c r="Q42" s="153">
        <f t="shared" ref="Q42:Q46" si="6">+P42/R42</f>
        <v>5.7174185463659141E-2</v>
      </c>
      <c r="R42" s="255">
        <f>+(F42-E42)/365*12</f>
        <v>17.490410958904111</v>
      </c>
    </row>
    <row r="43" spans="3:18" ht="49.5" customHeight="1" x14ac:dyDescent="0.25">
      <c r="C43" s="94" t="str">
        <f>+Formulación!C43</f>
        <v>CARACTERÍSTICA Nº 27. Inserción del proyecto curricular en contextos académicos nacionales e internacionales</v>
      </c>
      <c r="D43" s="94" t="str">
        <f>+Formulación!D43</f>
        <v>Promoción de la movilidad de profesores y estudiantes en doble vía con propósitos académicos</v>
      </c>
      <c r="E43" s="86">
        <f>+Formulación!E43</f>
        <v>42552</v>
      </c>
      <c r="F43" s="86">
        <f>+Formulación!F43</f>
        <v>43814</v>
      </c>
      <c r="G43" s="252" t="s">
        <v>276</v>
      </c>
      <c r="H43" s="94" t="str">
        <f>+Formulación!H43</f>
        <v>Número de profesores y estudiantes  en doble vía</v>
      </c>
      <c r="I43" s="94" t="str">
        <f>+Formulación!K43</f>
        <v>Registros de Número de profesores y estudiantes  en doble vía</v>
      </c>
      <c r="J43" s="257" t="s">
        <v>429</v>
      </c>
      <c r="K43" s="94" t="str">
        <f>+Formulación!I43</f>
        <v>Profesora Maribel Pinilla</v>
      </c>
      <c r="L43" s="258">
        <f>+R43</f>
        <v>41.490410958904107</v>
      </c>
      <c r="M43" s="260">
        <v>0.1666</v>
      </c>
      <c r="N43" s="260">
        <f>(100%-M43)/2+M43</f>
        <v>0.58330000000000004</v>
      </c>
      <c r="O43" s="260">
        <f>(100%-M43)/2+N43</f>
        <v>1</v>
      </c>
      <c r="P43" s="253">
        <v>1</v>
      </c>
      <c r="Q43" s="153">
        <f t="shared" si="6"/>
        <v>2.4101954569466458E-2</v>
      </c>
      <c r="R43" s="255">
        <f>+(F43-E43)/365*12</f>
        <v>41.490410958904107</v>
      </c>
    </row>
    <row r="44" spans="3:18" ht="63" x14ac:dyDescent="0.25">
      <c r="C44" s="94" t="str">
        <f>+Formulación!C44</f>
        <v>CARACTERÍSTICA Nº 27. Inserción del proyecto curricular en contextos académicos nacionales e internacionales</v>
      </c>
      <c r="D44" s="94" t="str">
        <f>+Formulación!D44</f>
        <v>Elaboración de un estudio de factibilidad para la doble titulación y/o formación en el programa.</v>
      </c>
      <c r="E44" s="86">
        <f>+Formulación!E44</f>
        <v>42931</v>
      </c>
      <c r="F44" s="86">
        <f>+Formulación!F44</f>
        <v>43449</v>
      </c>
      <c r="G44" s="252" t="s">
        <v>276</v>
      </c>
      <c r="H44" s="94" t="str">
        <f>+Formulación!H44</f>
        <v>Concepto de viabilidad sobre la doble titulación y/o formación</v>
      </c>
      <c r="I44" s="94" t="str">
        <f>+Formulación!K44</f>
        <v>Concepto favorable de viabilidad de la implementación de la doble titulación y/o formación</v>
      </c>
      <c r="J44" s="257" t="s">
        <v>429</v>
      </c>
      <c r="K44" s="94" t="str">
        <f>+Formulación!I44</f>
        <v>Profesora Luisa Fernanda Gonzalez</v>
      </c>
      <c r="L44" s="258">
        <f>+R44</f>
        <v>17.030136986301368</v>
      </c>
      <c r="M44" s="260">
        <v>0.1666</v>
      </c>
      <c r="N44" s="260">
        <v>1</v>
      </c>
      <c r="O44" s="260"/>
      <c r="P44" s="253">
        <v>1</v>
      </c>
      <c r="Q44" s="153">
        <f t="shared" si="6"/>
        <v>5.8719433719433722E-2</v>
      </c>
      <c r="R44" s="255">
        <f>+(F44-E44)/365*12</f>
        <v>17.030136986301368</v>
      </c>
    </row>
    <row r="45" spans="3:18" ht="63" x14ac:dyDescent="0.25">
      <c r="C45" s="94" t="str">
        <f>+Formulación!C45</f>
        <v>CARACTERÍSTICA Nº 27. Inserción del proyecto curricular en contextos académicos nacionales e internacionales</v>
      </c>
      <c r="D45" s="94" t="str">
        <f>+Formulación!D45</f>
        <v>Convenio de Cooperación Académica Internacional con el Instituto de Investigaciones Ambientales de Suecia</v>
      </c>
      <c r="E45" s="86">
        <f>+Formulación!E45</f>
        <v>42901</v>
      </c>
      <c r="F45" s="86">
        <f>+Formulación!F45</f>
        <v>43814</v>
      </c>
      <c r="G45" s="249" t="s">
        <v>274</v>
      </c>
      <c r="H45" s="94" t="str">
        <f>+Formulación!H45</f>
        <v>Firma del Convenio marco y convenios con dos (2) Universidades Suecas para movilidad docente y estudiantil</v>
      </c>
      <c r="I45" s="94" t="str">
        <f>+Formulación!K45</f>
        <v>Firma efectiva de los convenios y movilidad académica</v>
      </c>
      <c r="J45" s="257" t="s">
        <v>452</v>
      </c>
      <c r="K45" s="94" t="str">
        <f>+Formulación!I45</f>
        <v>Prof. Tito Gutiérrez</v>
      </c>
      <c r="L45" s="258">
        <f>+R45</f>
        <v>30.016438356164386</v>
      </c>
      <c r="M45" s="262" t="s">
        <v>454</v>
      </c>
      <c r="N45" s="262" t="s">
        <v>455</v>
      </c>
      <c r="O45" s="262" t="s">
        <v>456</v>
      </c>
      <c r="P45" s="253">
        <v>1</v>
      </c>
      <c r="Q45" s="153">
        <f t="shared" ref="Q45" si="7">+P45/R45</f>
        <v>3.3315078495801384E-2</v>
      </c>
      <c r="R45" s="255">
        <f>+(F45-E45)/365*12</f>
        <v>30.016438356164386</v>
      </c>
    </row>
    <row r="46" spans="3:18" ht="31.5" x14ac:dyDescent="0.25">
      <c r="C46" s="94" t="str">
        <f>+Formulación!C46</f>
        <v>CARACTERÍSTICA Nº 28. Relaciones externas de profesores y estudiantes.</v>
      </c>
      <c r="D46" s="94" t="str">
        <f>+Formulación!D46</f>
        <v>Estimular el contacto con miembros de comunidades academicas</v>
      </c>
      <c r="E46" s="86">
        <f>+Formulación!E46</f>
        <v>42809</v>
      </c>
      <c r="F46" s="86">
        <f>+Formulación!F46</f>
        <v>43814</v>
      </c>
      <c r="G46" s="249" t="s">
        <v>274</v>
      </c>
      <c r="H46" s="94" t="str">
        <f>+Formulación!H46</f>
        <v>Número de relaciones con comunidades académicas</v>
      </c>
      <c r="I46" s="94" t="str">
        <f>+Formulación!K46</f>
        <v>Registro estadístico de relaciones establecidas</v>
      </c>
      <c r="J46" s="257" t="s">
        <v>429</v>
      </c>
      <c r="K46" s="94" t="str">
        <f>+Formulación!I46</f>
        <v>Profesora Nadenka Melo</v>
      </c>
      <c r="L46" s="258">
        <f>+R46</f>
        <v>33.041095890410958</v>
      </c>
      <c r="M46" s="259">
        <v>0.25</v>
      </c>
      <c r="N46" s="259">
        <v>0.6</v>
      </c>
      <c r="O46" s="259">
        <v>1</v>
      </c>
      <c r="P46" s="253">
        <v>1</v>
      </c>
      <c r="Q46" s="153">
        <f t="shared" si="6"/>
        <v>3.0265339966832505E-2</v>
      </c>
      <c r="R46" s="255">
        <f>+(F46-E46)/365*12</f>
        <v>33.041095890410958</v>
      </c>
    </row>
    <row r="47" spans="3:18" ht="15.75" x14ac:dyDescent="0.25">
      <c r="C47" s="94"/>
      <c r="D47" s="94"/>
      <c r="E47" s="86"/>
      <c r="F47" s="86"/>
      <c r="G47" s="263"/>
      <c r="H47" s="105"/>
      <c r="I47" s="92"/>
      <c r="J47" s="92"/>
      <c r="K47" s="94"/>
      <c r="L47" s="94"/>
      <c r="M47" s="86"/>
      <c r="N47" s="86"/>
      <c r="O47" s="86"/>
      <c r="P47" s="152"/>
      <c r="Q47" s="152"/>
      <c r="R47" s="152"/>
    </row>
    <row r="48" spans="3:18" ht="31.5" x14ac:dyDescent="0.25">
      <c r="C48" s="102" t="s">
        <v>15</v>
      </c>
      <c r="D48" s="87"/>
      <c r="E48" s="87"/>
      <c r="F48" s="87"/>
      <c r="G48" s="87"/>
      <c r="H48" s="87"/>
      <c r="I48" s="87"/>
      <c r="J48" s="87"/>
      <c r="K48" s="87"/>
      <c r="L48" s="87"/>
      <c r="M48" s="87"/>
      <c r="N48" s="87"/>
      <c r="O48" s="87"/>
      <c r="P48" s="101"/>
      <c r="Q48" s="101"/>
      <c r="R48" s="101"/>
    </row>
    <row r="49" spans="3:18" ht="78.75" x14ac:dyDescent="0.25">
      <c r="C49" s="94" t="str">
        <f>+Formulación!C49</f>
        <v>CARACTERÍSTICA Nº 29. Formación para la investigación, la innovación y la creación artística y cultural</v>
      </c>
      <c r="D49" s="94" t="str">
        <f>+Formulación!D49</f>
        <v>Fortalecimiento de grupos y semilleros de investigación.</v>
      </c>
      <c r="E49" s="86">
        <f>+Formulación!E49</f>
        <v>42552</v>
      </c>
      <c r="F49" s="86">
        <f>+Formulación!F49</f>
        <v>43814</v>
      </c>
      <c r="G49" s="249" t="s">
        <v>274</v>
      </c>
      <c r="H49" s="94" t="str">
        <f>+Formulación!H49</f>
        <v>Número de participaciones en encuentros de semilleros u otros eventos</v>
      </c>
      <c r="I49" s="94" t="str">
        <f>+Formulación!K49</f>
        <v>Registro de la evolución de las participaciones en encuentros de semilleros u otros eventos</v>
      </c>
      <c r="J49" s="257" t="s">
        <v>429</v>
      </c>
      <c r="K49" s="94" t="str">
        <f>+Formulación!I49</f>
        <v>Profesores directores y lideres de grupos y semilleros de investigación</v>
      </c>
      <c r="L49" s="258">
        <f>+R49</f>
        <v>41.490410958904107</v>
      </c>
      <c r="M49" s="260">
        <v>0.1666</v>
      </c>
      <c r="N49" s="260">
        <f>(100%-M49)/2+M49</f>
        <v>0.58330000000000004</v>
      </c>
      <c r="O49" s="260">
        <f>(100%-M49)/2+N49</f>
        <v>1</v>
      </c>
      <c r="P49" s="253">
        <v>1</v>
      </c>
      <c r="Q49" s="153">
        <f t="shared" ref="Q49:Q52" si="8">+P49/R49</f>
        <v>2.4101954569466458E-2</v>
      </c>
      <c r="R49" s="255">
        <f>+(F49-E49)/365*12</f>
        <v>41.490410958904107</v>
      </c>
    </row>
    <row r="50" spans="3:18" ht="78.75" x14ac:dyDescent="0.25">
      <c r="C50" s="94" t="str">
        <f>+Formulación!C50</f>
        <v>CARACTERÍSTICA Nº 29. Formación para la investigación, la innovación y la creación artística y cultural</v>
      </c>
      <c r="D50" s="94" t="str">
        <f>+Formulación!D50</f>
        <v>Seguimiento al número de proyectos de grado en modalidad de investigación</v>
      </c>
      <c r="E50" s="86">
        <f>+Formulación!E50</f>
        <v>42552</v>
      </c>
      <c r="F50" s="86">
        <f>+Formulación!F50</f>
        <v>43814</v>
      </c>
      <c r="G50" s="249" t="s">
        <v>274</v>
      </c>
      <c r="H50" s="94" t="str">
        <f>+Formulación!H50</f>
        <v>Número de trabajos de grado en la modalidad de investigación</v>
      </c>
      <c r="I50" s="94" t="str">
        <f>+Formulación!K50</f>
        <v>Registro de número de trabajos de grado en la modalidad de investigación</v>
      </c>
      <c r="J50" s="257" t="s">
        <v>429</v>
      </c>
      <c r="K50" s="94" t="str">
        <f>+Formulación!I50</f>
        <v>Profesores directores y lideres de grupos y semilleros de investigación</v>
      </c>
      <c r="L50" s="258">
        <f>+R50</f>
        <v>41.490410958904107</v>
      </c>
      <c r="M50" s="260">
        <v>0.1666</v>
      </c>
      <c r="N50" s="260">
        <f t="shared" ref="N50:N52" si="9">(100%-M50)/2+M50</f>
        <v>0.58330000000000004</v>
      </c>
      <c r="O50" s="260">
        <f t="shared" ref="O50:O52" si="10">(100%-M50)/2+N50</f>
        <v>1</v>
      </c>
      <c r="P50" s="253">
        <v>1</v>
      </c>
      <c r="Q50" s="153">
        <f t="shared" si="8"/>
        <v>2.4101954569466458E-2</v>
      </c>
      <c r="R50" s="255">
        <f>+(F50-E50)/365*12</f>
        <v>41.490410958904107</v>
      </c>
    </row>
    <row r="51" spans="3:18" ht="47.25" x14ac:dyDescent="0.25">
      <c r="C51" s="94" t="str">
        <f>+Formulación!C51</f>
        <v>CARACTERÍSTICA Nº 30. Compromiso con la investigación y la creación artística y cultural</v>
      </c>
      <c r="D51" s="94" t="str">
        <f>+Formulación!D51</f>
        <v>Incrementar la productividad académica y la publicación del material docente.</v>
      </c>
      <c r="E51" s="86">
        <f>+Formulación!E51</f>
        <v>42552</v>
      </c>
      <c r="F51" s="86">
        <f>+Formulación!F51</f>
        <v>43814</v>
      </c>
      <c r="G51" s="249" t="s">
        <v>274</v>
      </c>
      <c r="H51" s="94" t="str">
        <f>+Formulación!H51</f>
        <v>Número de publicaciones de docentes y estudiantes</v>
      </c>
      <c r="I51" s="94" t="str">
        <f>+Formulación!K51</f>
        <v>Registro de número de publicaciones de docentes y estudiantes</v>
      </c>
      <c r="J51" s="257" t="s">
        <v>429</v>
      </c>
      <c r="K51" s="94" t="str">
        <f>+Formulación!I51</f>
        <v>Profesora Maribel Pinilla</v>
      </c>
      <c r="L51" s="258">
        <f>+R51</f>
        <v>41.490410958904107</v>
      </c>
      <c r="M51" s="260">
        <v>0.1666</v>
      </c>
      <c r="N51" s="260">
        <f t="shared" si="9"/>
        <v>0.58330000000000004</v>
      </c>
      <c r="O51" s="260">
        <f t="shared" si="10"/>
        <v>1</v>
      </c>
      <c r="P51" s="253">
        <v>1</v>
      </c>
      <c r="Q51" s="153">
        <f t="shared" si="8"/>
        <v>2.4101954569466458E-2</v>
      </c>
      <c r="R51" s="255">
        <f>+(F51-E51)/365*12</f>
        <v>41.490410958904107</v>
      </c>
    </row>
    <row r="52" spans="3:18" ht="47.25" x14ac:dyDescent="0.25">
      <c r="C52" s="94" t="str">
        <f>+Formulación!C52</f>
        <v>CARACTERÍSTICA Nº 30. Compromiso con la investigación y la creación artística y cultural</v>
      </c>
      <c r="D52" s="94" t="str">
        <f>+Formulación!D52</f>
        <v>Mayor participación de los docentes en eventos académicos.</v>
      </c>
      <c r="E52" s="86">
        <f>+Formulación!E52</f>
        <v>42552</v>
      </c>
      <c r="F52" s="86">
        <f>+Formulación!F52</f>
        <v>43814</v>
      </c>
      <c r="G52" s="249" t="s">
        <v>274</v>
      </c>
      <c r="H52" s="94" t="str">
        <f>+Formulación!H52</f>
        <v>Número de participaciones de los docentes en eventos académicos</v>
      </c>
      <c r="I52" s="94" t="str">
        <f>+Formulación!K52</f>
        <v>Registro de número de participaciones de los docentes en eventos académicos</v>
      </c>
      <c r="J52" s="257" t="s">
        <v>429</v>
      </c>
      <c r="K52" s="94" t="str">
        <f>+Formulación!I52</f>
        <v>Profesora Maribel Pinilla</v>
      </c>
      <c r="L52" s="258">
        <f>+R52</f>
        <v>41.490410958904107</v>
      </c>
      <c r="M52" s="260">
        <v>0.1666</v>
      </c>
      <c r="N52" s="260">
        <f t="shared" si="9"/>
        <v>0.58330000000000004</v>
      </c>
      <c r="O52" s="260">
        <f t="shared" si="10"/>
        <v>1</v>
      </c>
      <c r="P52" s="253">
        <v>1</v>
      </c>
      <c r="Q52" s="153">
        <f t="shared" si="8"/>
        <v>2.4101954569466458E-2</v>
      </c>
      <c r="R52" s="255">
        <f>+(F52-E52)/365*12</f>
        <v>41.490410958904107</v>
      </c>
    </row>
    <row r="53" spans="3:18" ht="15.75" x14ac:dyDescent="0.25">
      <c r="C53" s="94"/>
      <c r="D53" s="94"/>
      <c r="E53" s="86"/>
      <c r="F53" s="86"/>
      <c r="G53" s="86"/>
      <c r="H53" s="92"/>
      <c r="I53" s="92"/>
      <c r="J53" s="92"/>
      <c r="K53" s="92"/>
      <c r="L53" s="92"/>
      <c r="M53" s="86"/>
      <c r="N53" s="86"/>
      <c r="O53" s="86"/>
      <c r="P53" s="152"/>
      <c r="Q53" s="152"/>
      <c r="R53" s="152"/>
    </row>
    <row r="54" spans="3:18" ht="15.75" x14ac:dyDescent="0.25">
      <c r="C54" s="102" t="s">
        <v>16</v>
      </c>
      <c r="D54" s="87"/>
      <c r="E54" s="87"/>
      <c r="F54" s="87"/>
      <c r="G54" s="87"/>
      <c r="H54" s="87"/>
      <c r="I54" s="87"/>
      <c r="J54" s="87"/>
      <c r="K54" s="87"/>
      <c r="L54" s="87"/>
      <c r="M54" s="87"/>
      <c r="N54" s="87"/>
      <c r="O54" s="87"/>
      <c r="P54" s="101"/>
      <c r="Q54" s="101"/>
      <c r="R54" s="101"/>
    </row>
    <row r="55" spans="3:18" ht="47.25" x14ac:dyDescent="0.25">
      <c r="C55" s="94" t="str">
        <f>+Formulación!C55</f>
        <v>CARACTERÍSTICA Nº 31. Políticas, programas y servicios de bienestar universitario</v>
      </c>
      <c r="D55" s="94" t="str">
        <f>+Formulación!D55</f>
        <v>Divulgación de los servicios prestados por Bienestar Institucional.</v>
      </c>
      <c r="E55" s="86">
        <f>+Formulación!E55</f>
        <v>42809</v>
      </c>
      <c r="F55" s="86">
        <f>+Formulación!F55</f>
        <v>43814</v>
      </c>
      <c r="G55" s="249" t="s">
        <v>274</v>
      </c>
      <c r="H55" s="94" t="str">
        <f>+Formulación!H55</f>
        <v>Número de estudiantes que conocen los servicios de bienestar universitario</v>
      </c>
      <c r="I55" s="94" t="str">
        <f>+Formulación!K55</f>
        <v>Nuevos estudiantes que conocen los servicios de bienestar universitario</v>
      </c>
      <c r="J55" s="257" t="s">
        <v>418</v>
      </c>
      <c r="K55" s="94" t="str">
        <f>+Formulación!I55</f>
        <v>Prof Tito Gutiérrez</v>
      </c>
      <c r="L55" s="258">
        <f>+R55</f>
        <v>33.041095890410958</v>
      </c>
      <c r="M55" s="257">
        <v>0.25</v>
      </c>
      <c r="N55" s="257">
        <v>0.6</v>
      </c>
      <c r="O55" s="257">
        <v>1</v>
      </c>
      <c r="P55" s="253">
        <v>1</v>
      </c>
      <c r="Q55" s="153">
        <f t="shared" ref="Q55:Q58" si="11">+P55/R55</f>
        <v>3.0265339966832505E-2</v>
      </c>
      <c r="R55" s="255">
        <f>+(F55-E55)/365*12</f>
        <v>33.041095890410958</v>
      </c>
    </row>
    <row r="56" spans="3:18" ht="47.25" x14ac:dyDescent="0.25">
      <c r="C56" s="94" t="str">
        <f>+Formulación!C56</f>
        <v>CARACTERÍSTICA Nº 32.  PERMANENCIA Y RETENCIÓN ESTUDIANTIL</v>
      </c>
      <c r="D56" s="94" t="str">
        <f>+Formulación!D56</f>
        <v>Seguimiento a las razones de aplazamientos, retiros definitivos y deserción académica.</v>
      </c>
      <c r="E56" s="86">
        <f>+Formulación!E56</f>
        <v>42809</v>
      </c>
      <c r="F56" s="86">
        <f>+Formulación!F56</f>
        <v>43084</v>
      </c>
      <c r="G56" s="249" t="s">
        <v>274</v>
      </c>
      <c r="H56" s="94" t="str">
        <f>+Formulación!H56</f>
        <v>Documento de causas de aplazamientos, retiros definitivos y deserción académica</v>
      </c>
      <c r="I56" s="94" t="str">
        <f>+Formulación!K56</f>
        <v>Entrega de documento en la fecha programada</v>
      </c>
      <c r="J56" s="257" t="s">
        <v>409</v>
      </c>
      <c r="K56" s="94" t="str">
        <f>+Formulación!I56</f>
        <v>Profesora Beatriz Guzmán</v>
      </c>
      <c r="L56" s="258">
        <f>+R56</f>
        <v>9.0410958904109595</v>
      </c>
      <c r="M56" s="259">
        <v>1</v>
      </c>
      <c r="N56" s="86"/>
      <c r="O56" s="86"/>
      <c r="P56" s="253">
        <v>1</v>
      </c>
      <c r="Q56" s="153">
        <f t="shared" si="11"/>
        <v>0.1106060606060606</v>
      </c>
      <c r="R56" s="255">
        <f>+(F56-E56)/365*12</f>
        <v>9.0410958904109595</v>
      </c>
    </row>
    <row r="57" spans="3:18" ht="47.25" x14ac:dyDescent="0.25">
      <c r="C57" s="94" t="str">
        <f>+Formulación!C57</f>
        <v>CARACTERÍSTICA Nº 32.  PERMANENCIA Y RETENCIÓN ESTUDIANTIL</v>
      </c>
      <c r="D57" s="94" t="str">
        <f>+Formulación!D57</f>
        <v>Seguimiento de los espacios académicos de alta repitencia.</v>
      </c>
      <c r="E57" s="86">
        <f>+Formulación!E57</f>
        <v>42809</v>
      </c>
      <c r="F57" s="86">
        <f>+Formulación!F57</f>
        <v>43814</v>
      </c>
      <c r="G57" s="249" t="s">
        <v>274</v>
      </c>
      <c r="H57" s="94" t="str">
        <f>+Formulación!H57</f>
        <v>Informe descripción de espacios académicos de alta repitencia</v>
      </c>
      <c r="I57" s="94" t="str">
        <f>+Formulación!K57</f>
        <v>Conocimiento certero de las causas y soluciones a la alta repitencia</v>
      </c>
      <c r="J57" s="257" t="s">
        <v>429</v>
      </c>
      <c r="K57" s="94" t="str">
        <f>+Formulación!I57</f>
        <v>Profesora Beatriz Guzmán</v>
      </c>
      <c r="L57" s="258">
        <f>+R57</f>
        <v>33.041095890410958</v>
      </c>
      <c r="M57" s="259">
        <v>0.25</v>
      </c>
      <c r="N57" s="259">
        <v>0.6</v>
      </c>
      <c r="O57" s="259">
        <v>1</v>
      </c>
      <c r="P57" s="253">
        <v>1</v>
      </c>
      <c r="Q57" s="153">
        <f t="shared" si="11"/>
        <v>3.0265339966832505E-2</v>
      </c>
      <c r="R57" s="255">
        <f>+(F57-E57)/365*12</f>
        <v>33.041095890410958</v>
      </c>
    </row>
    <row r="58" spans="3:18" ht="47.25" x14ac:dyDescent="0.25">
      <c r="C58" s="94" t="str">
        <f>+Formulación!C58</f>
        <v>CARACTERÍSTICA Nº 32.  PERMANENCIA Y RETENCIÓN ESTUDIANTIL</v>
      </c>
      <c r="D58" s="94" t="str">
        <f>+Formulación!D58</f>
        <v>Estrategias de permanencia y retención acordes con las metodologías de enseñanza período 2010-2016</v>
      </c>
      <c r="E58" s="86">
        <f>+Formulación!E58</f>
        <v>42614</v>
      </c>
      <c r="F58" s="86">
        <f>+Formulación!F58</f>
        <v>42824</v>
      </c>
      <c r="G58" s="249" t="s">
        <v>274</v>
      </c>
      <c r="H58" s="94" t="str">
        <f>+Formulación!H58</f>
        <v>Documento estrategias de permanencia y retención</v>
      </c>
      <c r="I58" s="94" t="str">
        <f>+Formulación!K58</f>
        <v>Documento estrategias de permanencia y retención en la fechas estipuladas</v>
      </c>
      <c r="J58" s="257" t="s">
        <v>409</v>
      </c>
      <c r="K58" s="94" t="str">
        <f>+Formulación!I58</f>
        <v>Prof. Rodrigo Rey</v>
      </c>
      <c r="L58" s="258">
        <f>+R58</f>
        <v>6.9041095890410951</v>
      </c>
      <c r="M58" s="259">
        <v>1</v>
      </c>
      <c r="N58" s="86"/>
      <c r="O58" s="86"/>
      <c r="P58" s="253">
        <v>1</v>
      </c>
      <c r="Q58" s="153">
        <f t="shared" si="11"/>
        <v>0.14484126984126985</v>
      </c>
      <c r="R58" s="255">
        <f>+(F58-E58)/365*12</f>
        <v>6.9041095890410951</v>
      </c>
    </row>
    <row r="59" spans="3:18" ht="15.75" x14ac:dyDescent="0.25">
      <c r="C59" s="78"/>
      <c r="D59" s="78"/>
      <c r="E59" s="76"/>
      <c r="F59" s="76"/>
      <c r="G59" s="76"/>
      <c r="H59" s="75"/>
      <c r="I59" s="75"/>
      <c r="J59" s="75"/>
      <c r="K59" s="77"/>
      <c r="L59" s="77"/>
      <c r="M59" s="76"/>
      <c r="N59" s="76"/>
      <c r="O59" s="76"/>
      <c r="P59" s="152"/>
      <c r="Q59" s="152"/>
      <c r="R59" s="152"/>
    </row>
    <row r="60" spans="3:18" ht="31.5" x14ac:dyDescent="0.25">
      <c r="C60" s="82" t="s">
        <v>17</v>
      </c>
      <c r="D60" s="83"/>
      <c r="E60" s="83"/>
      <c r="F60" s="83"/>
      <c r="G60" s="83"/>
      <c r="H60" s="83"/>
      <c r="I60" s="83"/>
      <c r="J60" s="83"/>
      <c r="K60" s="83"/>
      <c r="L60" s="83"/>
      <c r="M60" s="83"/>
      <c r="N60" s="83"/>
      <c r="O60" s="83"/>
      <c r="P60" s="101"/>
      <c r="Q60" s="101"/>
      <c r="R60" s="101"/>
    </row>
    <row r="61" spans="3:18" ht="78.75" x14ac:dyDescent="0.25">
      <c r="C61" s="94" t="str">
        <f>+Formulación!C61</f>
        <v>CARACTERÍSTICA Nº 33 ORGANIZACIÓN, ADMINISTRACIÓN Y GESTIÓN DEL PROGRAMA</v>
      </c>
      <c r="D61" s="94" t="str">
        <f>+Formulación!D61</f>
        <v xml:space="preserve">Planeación del sistema de gestión de Calidad bajo la norma ISO 9001: 2015 </v>
      </c>
      <c r="E61" s="86">
        <f>+Formulación!E61</f>
        <v>42767</v>
      </c>
      <c r="F61" s="86">
        <f>+Formulación!F61</f>
        <v>43814</v>
      </c>
      <c r="G61" s="249" t="s">
        <v>274</v>
      </c>
      <c r="H61" s="94" t="str">
        <f>+Formulación!H61</f>
        <v>Documentación completa de los procesos críticos del Proyecto Curricular</v>
      </c>
      <c r="I61" s="94" t="str">
        <f>+Formulación!K61</f>
        <v>Sensibilización de los procesos críticos del Proyecto Curricular al personal administrativo</v>
      </c>
      <c r="J61" s="94" t="s">
        <v>433</v>
      </c>
      <c r="K61" s="94" t="str">
        <f>+Formulación!I61</f>
        <v>Profesora Ileana Romea</v>
      </c>
      <c r="L61" s="258">
        <f>+R61</f>
        <v>34.421917808219177</v>
      </c>
      <c r="M61" s="104">
        <v>3</v>
      </c>
      <c r="N61" s="104">
        <v>3</v>
      </c>
      <c r="O61" s="104">
        <v>3</v>
      </c>
      <c r="P61" s="253">
        <v>1</v>
      </c>
      <c r="Q61" s="153">
        <f t="shared" ref="Q61:Q64" si="12">+P61/R61</f>
        <v>2.9051257561286216E-2</v>
      </c>
      <c r="R61" s="255">
        <f>+(F61-E61)/365*12</f>
        <v>34.421917808219177</v>
      </c>
    </row>
    <row r="62" spans="3:18" ht="78.75" x14ac:dyDescent="0.25">
      <c r="C62" s="94" t="str">
        <f>+Formulación!C62</f>
        <v>CARACTERÍSTICA Nº 33 ORGANIZACIÓN, ADMINISTRACIÓN Y GESTIÓN DEL PROGRAMA</v>
      </c>
      <c r="D62" s="94" t="str">
        <f>+Formulación!D62</f>
        <v>Mejorar la apreciación que tienen los estudiantes de los procesos administrativos del Proyecto Curricular</v>
      </c>
      <c r="E62" s="86">
        <f>+Formulación!E62</f>
        <v>42948</v>
      </c>
      <c r="F62" s="86">
        <f>+Formulación!F62</f>
        <v>43814</v>
      </c>
      <c r="G62" s="252" t="s">
        <v>276</v>
      </c>
      <c r="H62" s="94" t="str">
        <f>+Formulación!H62</f>
        <v>Grado de apreciación de los estudiantes en relación a los procesos administrativos en el programa</v>
      </c>
      <c r="I62" s="94" t="str">
        <f>+Formulación!K62</f>
        <v>Porcentaje de apreciación superior al 60% de los estudiantes acerca de la eficiencia en los procesos administrativos del programa</v>
      </c>
      <c r="J62" s="267" t="s">
        <v>418</v>
      </c>
      <c r="K62" s="94" t="str">
        <f>+Formulación!I62</f>
        <v>Profesora Ileana Romea</v>
      </c>
      <c r="L62" s="258">
        <f>+R62</f>
        <v>28.471232876712328</v>
      </c>
      <c r="M62" s="257">
        <v>0.23333333333333331</v>
      </c>
      <c r="N62" s="257">
        <v>0.46666666666666662</v>
      </c>
      <c r="O62" s="257">
        <v>0.6</v>
      </c>
      <c r="P62" s="253">
        <v>1</v>
      </c>
      <c r="Q62" s="153">
        <f t="shared" si="12"/>
        <v>3.5123171670515783E-2</v>
      </c>
      <c r="R62" s="255">
        <f>+(F62-E62)/365*12</f>
        <v>28.471232876712328</v>
      </c>
    </row>
    <row r="63" spans="3:18" ht="94.5" x14ac:dyDescent="0.25">
      <c r="C63" s="94" t="str">
        <f>+Formulación!C63</f>
        <v>CARACTERÍSTICA Nº 34 SISTEMAS DE COMUNICACIÓN E INFORMACIÓN</v>
      </c>
      <c r="D63" s="94" t="str">
        <f>+Formulación!D63</f>
        <v>Mejoramiento de la apreciación de la comunidad académica sobre el acceso con calidad a los sistemas de comunicación e información</v>
      </c>
      <c r="E63" s="86">
        <f>+Formulación!E63</f>
        <v>42948</v>
      </c>
      <c r="F63" s="86">
        <f>+Formulación!F63</f>
        <v>43814</v>
      </c>
      <c r="G63" s="252" t="s">
        <v>276</v>
      </c>
      <c r="H63" s="94" t="str">
        <f>+Formulación!H63</f>
        <v>Porcentaje de apreciación de la comunidad académica sobre el acceso con calidad a los sistemas de comunicación e información</v>
      </c>
      <c r="I63" s="94" t="str">
        <f>+Formulación!K63</f>
        <v>Porcentaje de apreciación superior al 60% de la comunidad académica sobre el acceso con calidad a los sistemas de comunicación e información</v>
      </c>
      <c r="J63" s="257" t="s">
        <v>408</v>
      </c>
      <c r="K63" s="94" t="str">
        <f>+Formulación!I63</f>
        <v>Prof. Rodrigo Rey</v>
      </c>
      <c r="L63" s="258">
        <f>+R63</f>
        <v>28.471232876712328</v>
      </c>
      <c r="M63" s="259">
        <v>0.1</v>
      </c>
      <c r="N63" s="259">
        <v>0.4</v>
      </c>
      <c r="O63" s="259">
        <v>0.6</v>
      </c>
      <c r="P63" s="253">
        <v>1</v>
      </c>
      <c r="Q63" s="153">
        <f t="shared" si="12"/>
        <v>3.5123171670515783E-2</v>
      </c>
      <c r="R63" s="255">
        <f>+(F63-E63)/365*12</f>
        <v>28.471232876712328</v>
      </c>
    </row>
    <row r="64" spans="3:18" ht="47.25" x14ac:dyDescent="0.25">
      <c r="C64" s="94" t="str">
        <f>+Formulación!C64</f>
        <v>CARACTERÍSTICA Nº 34 SISTEMAS DE COMUNICACIÓN E INFORMACIÓN</v>
      </c>
      <c r="D64" s="94" t="str">
        <f>+Formulación!D64</f>
        <v>Fortalecimiento de las estrategias de conectividad y comunicación de los miembros de la comunidad académica</v>
      </c>
      <c r="E64" s="86">
        <f>+Formulación!E64</f>
        <v>42767</v>
      </c>
      <c r="F64" s="86">
        <f>+Formulación!F64</f>
        <v>43084</v>
      </c>
      <c r="G64" s="249" t="s">
        <v>274</v>
      </c>
      <c r="H64" s="94" t="str">
        <f>+Formulación!H64</f>
        <v>Número de estrategias de conectividad y comunicaciones</v>
      </c>
      <c r="I64" s="94" t="str">
        <f>+Formulación!K64</f>
        <v>Grado de implementación de estrategias</v>
      </c>
      <c r="J64" s="257" t="s">
        <v>429</v>
      </c>
      <c r="K64" s="94" t="str">
        <f>+Formulación!I64</f>
        <v>Representantes Estudiantiles</v>
      </c>
      <c r="L64" s="258">
        <f>+R64</f>
        <v>10.566666666666666</v>
      </c>
      <c r="M64" s="259">
        <v>1</v>
      </c>
      <c r="N64" s="86"/>
      <c r="O64" s="86"/>
      <c r="P64" s="253">
        <v>1</v>
      </c>
      <c r="Q64" s="153">
        <f t="shared" si="12"/>
        <v>9.4637223974763415E-2</v>
      </c>
      <c r="R64" s="256">
        <f>+(F64-E64)/30</f>
        <v>10.566666666666666</v>
      </c>
    </row>
    <row r="65" spans="2:21" ht="15.75" x14ac:dyDescent="0.25">
      <c r="C65" s="78"/>
      <c r="D65" s="81"/>
      <c r="E65" s="76"/>
      <c r="F65" s="76"/>
      <c r="G65" s="76"/>
      <c r="H65" s="75"/>
      <c r="I65" s="75"/>
      <c r="J65" s="75"/>
      <c r="K65" s="77"/>
      <c r="L65" s="77"/>
      <c r="M65" s="76"/>
      <c r="N65" s="76"/>
      <c r="O65" s="76"/>
      <c r="P65" s="152"/>
      <c r="Q65" s="152"/>
      <c r="R65" s="152"/>
    </row>
    <row r="66" spans="2:21" ht="31.5" x14ac:dyDescent="0.25">
      <c r="C66" s="82" t="s">
        <v>18</v>
      </c>
      <c r="D66" s="83"/>
      <c r="E66" s="83"/>
      <c r="F66" s="83"/>
      <c r="G66" s="83"/>
      <c r="H66" s="83"/>
      <c r="I66" s="83"/>
      <c r="J66" s="83"/>
      <c r="K66" s="83"/>
      <c r="L66" s="83"/>
      <c r="M66" s="83"/>
      <c r="N66" s="83"/>
      <c r="O66" s="83"/>
      <c r="P66" s="101"/>
      <c r="Q66" s="101"/>
      <c r="R66" s="101"/>
    </row>
    <row r="67" spans="2:21" ht="63" customHeight="1" x14ac:dyDescent="0.25">
      <c r="B67" s="268"/>
      <c r="C67" s="273" t="str">
        <f>+Formulación!C67</f>
        <v>CARACTERÍSTICA Nº 36. Seguimiento de los egresados</v>
      </c>
      <c r="D67" s="273" t="str">
        <f>+Formulación!D67</f>
        <v>Actualización de la base de datos y seguimiento de los egresados del programa de Administración Ambiental</v>
      </c>
      <c r="E67" s="274">
        <f>+Formulación!E67</f>
        <v>42795</v>
      </c>
      <c r="F67" s="274">
        <f>+Formulación!F67</f>
        <v>43814</v>
      </c>
      <c r="G67" s="274" t="s">
        <v>274</v>
      </c>
      <c r="H67" s="273" t="str">
        <f>+Formulación!H67</f>
        <v>Número de egresados con datos actualizados</v>
      </c>
      <c r="I67" s="273" t="str">
        <f>+Formulación!K67</f>
        <v>60% de egresados con datos actualizados de la base de datos anterior</v>
      </c>
      <c r="J67" s="273" t="s">
        <v>431</v>
      </c>
      <c r="K67" s="273" t="str">
        <f>+Formulación!I67</f>
        <v>Edgar Emilio Sánchez</v>
      </c>
      <c r="L67" s="271">
        <f>+R67</f>
        <v>33.5013698630137</v>
      </c>
      <c r="M67" s="275">
        <v>0.2</v>
      </c>
      <c r="N67" s="275">
        <v>0.5</v>
      </c>
      <c r="O67" s="275">
        <v>0.6</v>
      </c>
      <c r="P67" s="269">
        <v>1</v>
      </c>
      <c r="Q67" s="270">
        <f t="shared" ref="Q67:Q69" si="13">+P67/R67</f>
        <v>2.9849525678770035E-2</v>
      </c>
      <c r="R67" s="271">
        <f>+(F67-E67)/365*12</f>
        <v>33.5013698630137</v>
      </c>
    </row>
    <row r="68" spans="2:21" ht="63" x14ac:dyDescent="0.25">
      <c r="B68" s="268"/>
      <c r="C68" s="273" t="str">
        <f>+Formulación!C68</f>
        <v>CARACTERÍSTICA Nº 36. Seguimiento de los egresados</v>
      </c>
      <c r="D68" s="273" t="str">
        <f>+Formulación!D68</f>
        <v>Formulación de estrategias que faciliten el paso del futuro egresado al mundo laboral.</v>
      </c>
      <c r="E68" s="274">
        <f>+Formulación!E68</f>
        <v>42767</v>
      </c>
      <c r="F68" s="274">
        <f>+Formulación!F68</f>
        <v>43084</v>
      </c>
      <c r="G68" s="274" t="s">
        <v>274</v>
      </c>
      <c r="H68" s="273" t="str">
        <f>+Formulación!H68</f>
        <v>Formulación de estrategias que faciliten el paso del futuro egresado al mundo laboral</v>
      </c>
      <c r="I68" s="273" t="str">
        <f>+Formulación!K68</f>
        <v>Informe formulación de estrategias que faciliten el paso del futuro egresado al mundo laboral</v>
      </c>
      <c r="J68" s="276" t="s">
        <v>429</v>
      </c>
      <c r="K68" s="273" t="str">
        <f>+Formulación!I68</f>
        <v>Edgar Emilio Sánchez</v>
      </c>
      <c r="L68" s="271">
        <f>+R68</f>
        <v>10.421917808219177</v>
      </c>
      <c r="M68" s="275">
        <v>1</v>
      </c>
      <c r="N68" s="274"/>
      <c r="O68" s="274"/>
      <c r="P68" s="269">
        <v>1</v>
      </c>
      <c r="Q68" s="270">
        <f t="shared" si="13"/>
        <v>9.5951629863301788E-2</v>
      </c>
      <c r="R68" s="271">
        <f>+(F68-E68)/365*12</f>
        <v>10.421917808219177</v>
      </c>
    </row>
    <row r="69" spans="2:21" ht="63" x14ac:dyDescent="0.25">
      <c r="B69" s="268"/>
      <c r="C69" s="273" t="str">
        <f>+Formulación!C69</f>
        <v>CARACTERÍSTICA Nº 37. Impacto de los egresados en el medio social y académico</v>
      </c>
      <c r="D69" s="273" t="str">
        <f>+Formulación!D69</f>
        <v>Diseño de estrategias para promover e incentivar a los egresados para que formen parte de comunidades académicas en el contexto nacional e internacional</v>
      </c>
      <c r="E69" s="274">
        <f>+Formulación!E69</f>
        <v>42767</v>
      </c>
      <c r="F69" s="274">
        <f>+Formulación!F69</f>
        <v>43814</v>
      </c>
      <c r="G69" s="274" t="s">
        <v>274</v>
      </c>
      <c r="H69" s="273" t="str">
        <f>+Formulación!H69</f>
        <v>Número de comunidades académicas y asociaciones a los que están vinculados los egresados</v>
      </c>
      <c r="I69" s="273" t="str">
        <f>+Formulación!K69</f>
        <v>Registro completo de egresados y su vinculación con comunidades académicas y asociaciones</v>
      </c>
      <c r="J69" s="276" t="s">
        <v>429</v>
      </c>
      <c r="K69" s="273" t="str">
        <f>+Formulación!I69</f>
        <v>Edgar Emilio Sánchez</v>
      </c>
      <c r="L69" s="271">
        <f>+R69</f>
        <v>34.421917808219177</v>
      </c>
      <c r="M69" s="275">
        <v>0.3</v>
      </c>
      <c r="N69" s="275">
        <v>0.7</v>
      </c>
      <c r="O69" s="275">
        <v>1</v>
      </c>
      <c r="P69" s="269">
        <v>1</v>
      </c>
      <c r="Q69" s="270">
        <f t="shared" si="13"/>
        <v>2.9051257561286216E-2</v>
      </c>
      <c r="R69" s="271">
        <f>+(F69-E69)/365*12</f>
        <v>34.421917808219177</v>
      </c>
    </row>
    <row r="70" spans="2:21" ht="15.75" x14ac:dyDescent="0.25">
      <c r="B70" s="268"/>
      <c r="C70" s="273"/>
      <c r="D70" s="272"/>
      <c r="E70" s="274"/>
      <c r="F70" s="274"/>
      <c r="G70" s="274"/>
      <c r="H70" s="277"/>
      <c r="I70" s="277"/>
      <c r="J70" s="277"/>
      <c r="K70" s="273"/>
      <c r="L70" s="273"/>
      <c r="M70" s="274"/>
      <c r="N70" s="274"/>
      <c r="O70" s="274"/>
      <c r="P70" s="272"/>
      <c r="Q70" s="272"/>
      <c r="R70" s="272"/>
    </row>
    <row r="71" spans="2:21" ht="31.5" x14ac:dyDescent="0.25">
      <c r="C71" s="82" t="s">
        <v>19</v>
      </c>
      <c r="D71" s="83"/>
      <c r="E71" s="83"/>
      <c r="F71" s="83"/>
      <c r="G71" s="83"/>
      <c r="H71" s="83"/>
      <c r="I71" s="83"/>
      <c r="J71" s="83"/>
      <c r="K71" s="83"/>
      <c r="L71" s="83"/>
      <c r="M71" s="83"/>
      <c r="N71" s="83"/>
      <c r="O71" s="83"/>
      <c r="P71" s="101"/>
      <c r="Q71" s="101"/>
      <c r="R71" s="101"/>
    </row>
    <row r="72" spans="2:21" ht="47.25" x14ac:dyDescent="0.25">
      <c r="C72" s="94" t="str">
        <f>+Formulación!C72</f>
        <v xml:space="preserve">CARACTERÍSTICA Nº 39. Presupuesto del programa </v>
      </c>
      <c r="D72" s="94" t="str">
        <f>+Formulación!D72</f>
        <v>Estudio de viabilidad financiera que incluya un plan básico de inversiones orientado a la consolidación del Proyecto Educativo</v>
      </c>
      <c r="E72" s="86">
        <f>+Formulación!E72</f>
        <v>42795</v>
      </c>
      <c r="F72" s="86">
        <f>+Formulación!F72</f>
        <v>43084</v>
      </c>
      <c r="G72" s="249" t="s">
        <v>274</v>
      </c>
      <c r="H72" s="94" t="str">
        <f>+Formulación!H72</f>
        <v>Documento de viabilidad financiera</v>
      </c>
      <c r="I72" s="94" t="str">
        <f>+Formulación!K72</f>
        <v>Entrega de documento de viabilidad financiera en las fechas estipuladas</v>
      </c>
      <c r="J72" s="257" t="s">
        <v>409</v>
      </c>
      <c r="K72" s="94" t="str">
        <f>+Formulación!I72</f>
        <v>Profesora Maribel Pinilla</v>
      </c>
      <c r="L72" s="258">
        <f>+R72</f>
        <v>9.6333333333333329</v>
      </c>
      <c r="M72" s="259">
        <v>1</v>
      </c>
      <c r="N72" s="86"/>
      <c r="O72" s="86"/>
      <c r="P72" s="253">
        <v>1</v>
      </c>
      <c r="Q72" s="153">
        <f t="shared" ref="Q72:Q73" si="14">+P72/R72</f>
        <v>0.10380622837370243</v>
      </c>
      <c r="R72" s="256">
        <f>+(F72-E72)/30</f>
        <v>9.6333333333333329</v>
      </c>
    </row>
    <row r="73" spans="2:21" ht="47.25" x14ac:dyDescent="0.25">
      <c r="C73" s="94" t="str">
        <f>+Formulación!C73</f>
        <v>CARACTERÍSTICA Nº 40. Administración de recursos</v>
      </c>
      <c r="D73" s="94" t="str">
        <f>+Formulación!D73</f>
        <v xml:space="preserve">Fortalecer los procesos asociados con la aplicación de los controles legales y administrativos para el manejo transparente de los recursos. </v>
      </c>
      <c r="E73" s="86">
        <f>+Formulación!E73</f>
        <v>43132</v>
      </c>
      <c r="F73" s="86">
        <f>+Formulación!F73</f>
        <v>43449</v>
      </c>
      <c r="G73" s="251" t="s">
        <v>277</v>
      </c>
      <c r="H73" s="94" t="str">
        <f>+Formulación!H73</f>
        <v>Número de controles de transparencia</v>
      </c>
      <c r="I73" s="94" t="str">
        <f>+Formulación!K73</f>
        <v>Cumplimiento efectivo de los controles de transparencia</v>
      </c>
      <c r="J73" s="257" t="s">
        <v>409</v>
      </c>
      <c r="K73" s="94" t="str">
        <f>+Formulación!I73</f>
        <v>Profesora Yolanda Díaz</v>
      </c>
      <c r="L73" s="258">
        <f>+R73</f>
        <v>10.566666666666666</v>
      </c>
      <c r="M73" s="259"/>
      <c r="N73" s="259">
        <v>1</v>
      </c>
      <c r="O73" s="86"/>
      <c r="P73" s="253">
        <v>1</v>
      </c>
      <c r="Q73" s="153">
        <f t="shared" si="14"/>
        <v>9.4637223974763415E-2</v>
      </c>
      <c r="R73" s="256">
        <f>+(F73-E73)/30</f>
        <v>10.566666666666666</v>
      </c>
    </row>
    <row r="74" spans="2:21" x14ac:dyDescent="0.25">
      <c r="U74" s="73"/>
    </row>
  </sheetData>
  <mergeCells count="2">
    <mergeCell ref="D1:O1"/>
    <mergeCell ref="D2:O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S73"/>
  <sheetViews>
    <sheetView tabSelected="1" zoomScale="80" zoomScaleNormal="80" workbookViewId="0">
      <selection activeCell="O71" sqref="O71"/>
    </sheetView>
  </sheetViews>
  <sheetFormatPr baseColWidth="10" defaultRowHeight="15" x14ac:dyDescent="0.25"/>
  <cols>
    <col min="3" max="3" width="45.85546875" customWidth="1"/>
    <col min="4" max="4" width="50.28515625" customWidth="1"/>
    <col min="5" max="5" width="15.140625" customWidth="1"/>
    <col min="6" max="7" width="14" customWidth="1"/>
    <col min="8" max="8" width="29.5703125" customWidth="1"/>
    <col min="9" max="9" width="29.140625" customWidth="1"/>
    <col min="10" max="10" width="19.140625" customWidth="1"/>
    <col min="11" max="11" width="16.7109375" customWidth="1"/>
    <col min="12" max="12" width="38.85546875" customWidth="1"/>
    <col min="13" max="13" width="56.28515625" customWidth="1"/>
    <col min="14" max="14" width="34" customWidth="1"/>
    <col min="15" max="15" width="52.140625" customWidth="1"/>
    <col min="16" max="16" width="14" customWidth="1"/>
    <col min="17" max="17" width="15.85546875" customWidth="1"/>
    <col min="21" max="21" width="18.5703125" customWidth="1"/>
  </cols>
  <sheetData>
    <row r="1" spans="3:19" ht="20.25" x14ac:dyDescent="0.25">
      <c r="D1" s="155" t="s">
        <v>0</v>
      </c>
      <c r="E1" s="155"/>
      <c r="F1" s="155"/>
      <c r="G1" s="155"/>
      <c r="H1" s="155"/>
      <c r="I1" s="155"/>
      <c r="J1" s="155"/>
      <c r="K1" s="155"/>
      <c r="L1" s="155"/>
      <c r="M1" s="155"/>
      <c r="N1" s="155"/>
      <c r="O1" s="155"/>
      <c r="P1" s="155"/>
    </row>
    <row r="2" spans="3:19" ht="85.5" customHeight="1" x14ac:dyDescent="0.25">
      <c r="D2" s="156" t="s">
        <v>436</v>
      </c>
      <c r="E2" s="156"/>
      <c r="F2" s="156"/>
      <c r="G2" s="156"/>
      <c r="H2" s="156"/>
      <c r="I2" s="156"/>
      <c r="J2" s="156"/>
      <c r="K2" s="156"/>
      <c r="L2" s="156"/>
      <c r="M2" s="156"/>
      <c r="N2" s="156"/>
      <c r="O2" s="156"/>
      <c r="P2" s="156"/>
    </row>
    <row r="4" spans="3:19" ht="120.75" customHeight="1" x14ac:dyDescent="0.25">
      <c r="C4" s="71" t="s">
        <v>1</v>
      </c>
      <c r="D4" s="70" t="s">
        <v>703</v>
      </c>
      <c r="E4" s="70" t="s">
        <v>3</v>
      </c>
      <c r="F4" s="70" t="s">
        <v>4</v>
      </c>
      <c r="G4" s="70" t="s">
        <v>272</v>
      </c>
      <c r="H4" s="71" t="s">
        <v>5</v>
      </c>
      <c r="I4" s="71" t="s">
        <v>402</v>
      </c>
      <c r="J4" s="70" t="s">
        <v>407</v>
      </c>
      <c r="K4" s="71" t="s">
        <v>6</v>
      </c>
      <c r="L4" s="70" t="s">
        <v>266</v>
      </c>
      <c r="M4" s="70" t="s">
        <v>267</v>
      </c>
      <c r="N4" s="70" t="s">
        <v>268</v>
      </c>
      <c r="O4" s="70" t="s">
        <v>269</v>
      </c>
      <c r="P4" s="70" t="s">
        <v>404</v>
      </c>
      <c r="Q4" s="84" t="s">
        <v>401</v>
      </c>
      <c r="R4" s="84" t="s">
        <v>406</v>
      </c>
      <c r="S4" s="85" t="s">
        <v>403</v>
      </c>
    </row>
    <row r="5" spans="3:19" ht="31.5" x14ac:dyDescent="0.25">
      <c r="C5" s="102" t="s">
        <v>10</v>
      </c>
      <c r="D5" s="87"/>
      <c r="E5" s="87"/>
      <c r="F5" s="87"/>
      <c r="G5" s="87"/>
      <c r="H5" s="87"/>
      <c r="I5" s="87"/>
      <c r="J5" s="87"/>
      <c r="K5" s="87"/>
      <c r="L5" s="87"/>
      <c r="M5" s="87"/>
      <c r="N5" s="87"/>
      <c r="O5" s="87"/>
      <c r="P5" s="87"/>
      <c r="Q5" s="278"/>
      <c r="R5" s="278"/>
      <c r="S5" s="279"/>
    </row>
    <row r="6" spans="3:19" ht="72" customHeight="1" x14ac:dyDescent="0.25">
      <c r="C6" s="94" t="str">
        <f>+Formulación!C6</f>
        <v>CARACTERÍSTICA 1. Misión y Proyecto Institucional</v>
      </c>
      <c r="D6" s="94" t="str">
        <f>+Formulación!D6</f>
        <v>Socialización de la Proyección Estratégica del programa</v>
      </c>
      <c r="E6" s="86">
        <v>42736</v>
      </c>
      <c r="F6" s="86">
        <v>43100</v>
      </c>
      <c r="G6" s="249" t="s">
        <v>274</v>
      </c>
      <c r="H6" s="94" t="str">
        <f>+Formulación!H6</f>
        <v>Porcentaje de los Docentes, administrativos y estudiantes nuevos que conocen la proyección estratégica del programa</v>
      </c>
      <c r="I6" s="94" t="str">
        <f>+Formulación!K6</f>
        <v>Nuevos profesores, administrativos y docentes que conocen la proyección estratégica del programa</v>
      </c>
      <c r="J6" s="257" t="s">
        <v>408</v>
      </c>
      <c r="K6" s="94" t="str">
        <f>+Formulación!I6</f>
        <v>Profesora Luisa Fernanda Gonzalez</v>
      </c>
      <c r="L6" s="250" t="s">
        <v>280</v>
      </c>
      <c r="M6" s="250" t="s">
        <v>284</v>
      </c>
      <c r="N6" s="86"/>
      <c r="O6" s="250" t="s">
        <v>285</v>
      </c>
      <c r="P6" s="257">
        <f>+'Metas anuales plan'!M6</f>
        <v>0.25</v>
      </c>
      <c r="Q6" s="280">
        <v>0.7</v>
      </c>
      <c r="R6" s="281">
        <f>+Q6/36</f>
        <v>1.9444444444444445E-2</v>
      </c>
      <c r="S6" s="282">
        <f>+(F6-E6)/365*12</f>
        <v>11.967123287671233</v>
      </c>
    </row>
    <row r="7" spans="3:19" ht="78" customHeight="1" x14ac:dyDescent="0.25">
      <c r="C7" s="94" t="str">
        <f>+Formulación!C7</f>
        <v>CARACTERÍSTICA Nº 2. Proyecto Educativo del Proyecto curricular</v>
      </c>
      <c r="D7" s="94" t="str">
        <f>+Formulación!D7</f>
        <v>Actualización y Divulgación del PEP a la Comunidad Académica</v>
      </c>
      <c r="E7" s="86">
        <v>42736</v>
      </c>
      <c r="F7" s="86">
        <v>43100</v>
      </c>
      <c r="G7" s="249" t="s">
        <v>274</v>
      </c>
      <c r="H7" s="94" t="str">
        <f>+Formulación!H7</f>
        <v>Número de estudiantes, docentes y administrativos que conocen el PEP del Programa.</v>
      </c>
      <c r="I7" s="94" t="str">
        <f>+Formulación!K7</f>
        <v>Nuevos profesores, administrativos y docentes que conocen el PEP</v>
      </c>
      <c r="J7" s="257" t="s">
        <v>408</v>
      </c>
      <c r="K7" s="94" t="str">
        <f>+Formulación!I7</f>
        <v>Profesoras Nadenka Melo y Luisa Fernanda Gonzalez</v>
      </c>
      <c r="L7" s="250" t="s">
        <v>280</v>
      </c>
      <c r="M7" s="250" t="s">
        <v>284</v>
      </c>
      <c r="N7" s="86"/>
      <c r="O7" s="250" t="s">
        <v>285</v>
      </c>
      <c r="P7" s="257">
        <f>+'Metas anuales plan'!M7</f>
        <v>0.3</v>
      </c>
      <c r="Q7" s="280">
        <v>0.7</v>
      </c>
      <c r="R7" s="283">
        <f>+Q7/S7</f>
        <v>5.8493589743589737E-2</v>
      </c>
      <c r="S7" s="282">
        <f>+(F7-E7)/365*12</f>
        <v>11.967123287671233</v>
      </c>
    </row>
    <row r="8" spans="3:19" ht="63" x14ac:dyDescent="0.25">
      <c r="C8" s="94" t="str">
        <f>+Formulación!C8</f>
        <v>CARACTERÍSTICA Nº 3. Relevancia académica y pertinencia social del proyecto curricular</v>
      </c>
      <c r="D8" s="94" t="str">
        <f>+Formulación!D8</f>
        <v xml:space="preserve">Estudio para evaluar el impacto del programa con respecto a sus objetivos </v>
      </c>
      <c r="E8" s="86"/>
      <c r="F8" s="86"/>
      <c r="G8" s="251" t="s">
        <v>277</v>
      </c>
      <c r="H8" s="94" t="str">
        <f>+Formulación!H8</f>
        <v>Informe evaluación de impacto del programa en relación a los objetivos</v>
      </c>
      <c r="I8" s="94" t="str">
        <f>+Formulación!K8</f>
        <v>Informe evaluación de impacto del programa en relación a los objetivos</v>
      </c>
      <c r="J8" s="257" t="s">
        <v>409</v>
      </c>
      <c r="K8" s="94" t="str">
        <f>+Formulación!I8</f>
        <v>Prof. Carlos Díaz Rodríguez</v>
      </c>
      <c r="L8" s="86" t="s">
        <v>290</v>
      </c>
      <c r="M8" s="94" t="s">
        <v>286</v>
      </c>
      <c r="N8" s="86"/>
      <c r="O8" s="250" t="s">
        <v>287</v>
      </c>
      <c r="P8" s="257"/>
      <c r="Q8" s="280">
        <v>1</v>
      </c>
      <c r="R8" s="283" t="e">
        <f>+Q8/S8</f>
        <v>#DIV/0!</v>
      </c>
      <c r="S8" s="282">
        <f>+(F8-E8)/365*12</f>
        <v>0</v>
      </c>
    </row>
    <row r="9" spans="3:19" ht="15.75" x14ac:dyDescent="0.25">
      <c r="C9" s="94"/>
      <c r="D9" s="92"/>
      <c r="E9" s="86"/>
      <c r="F9" s="86"/>
      <c r="G9" s="86"/>
      <c r="H9" s="94"/>
      <c r="I9" s="94"/>
      <c r="J9" s="86"/>
      <c r="K9" s="94"/>
      <c r="L9" s="86"/>
      <c r="M9" s="86"/>
      <c r="N9" s="86"/>
      <c r="O9" s="86"/>
      <c r="P9" s="86"/>
      <c r="Q9" s="284"/>
      <c r="R9" s="284"/>
      <c r="S9" s="284"/>
    </row>
    <row r="10" spans="3:19" ht="15.75" x14ac:dyDescent="0.25">
      <c r="C10" s="102" t="s">
        <v>11</v>
      </c>
      <c r="D10" s="102"/>
      <c r="E10" s="87"/>
      <c r="F10" s="87"/>
      <c r="G10" s="87"/>
      <c r="H10" s="87"/>
      <c r="I10" s="87"/>
      <c r="J10" s="87"/>
      <c r="K10" s="87"/>
      <c r="L10" s="87"/>
      <c r="M10" s="87"/>
      <c r="N10" s="87"/>
      <c r="O10" s="87"/>
      <c r="P10" s="87"/>
      <c r="Q10" s="284"/>
      <c r="R10" s="284"/>
      <c r="S10" s="284"/>
    </row>
    <row r="11" spans="3:19" ht="76.5" customHeight="1" x14ac:dyDescent="0.25">
      <c r="C11" s="94" t="str">
        <f>+Formulación!C11</f>
        <v>Característica N° 6: Participación de los estudiantes en actividades de formación integral</v>
      </c>
      <c r="D11" s="94" t="str">
        <f>+Formulación!D11</f>
        <v>Difusión a los estudiantes  de las actividades extracurriculares y el aprovechamiento del tiempo libre que desarrolla la Universidad.</v>
      </c>
      <c r="E11" s="86">
        <f>+Formulación!E11</f>
        <v>42809</v>
      </c>
      <c r="F11" s="86">
        <v>43100</v>
      </c>
      <c r="G11" s="249" t="s">
        <v>274</v>
      </c>
      <c r="H11" s="94" t="str">
        <f>+Formulación!H11</f>
        <v>Número de estudiantes sensibilizados</v>
      </c>
      <c r="I11" s="94" t="str">
        <f>+Formulación!K11</f>
        <v>Nuevos estudiantes que conocen los principales beneficios Institucionales por formación integral</v>
      </c>
      <c r="J11" s="257" t="s">
        <v>418</v>
      </c>
      <c r="K11" s="94" t="str">
        <f>+Formulación!I11</f>
        <v>Prof Tito Gutiérrez</v>
      </c>
      <c r="L11" s="250" t="s">
        <v>366</v>
      </c>
      <c r="M11" s="250" t="s">
        <v>289</v>
      </c>
      <c r="N11" s="250" t="s">
        <v>343</v>
      </c>
      <c r="O11" s="250" t="s">
        <v>288</v>
      </c>
      <c r="P11" s="257">
        <f>+'Metas anuales plan'!M11</f>
        <v>0.3</v>
      </c>
      <c r="Q11" s="280">
        <v>0.7</v>
      </c>
      <c r="R11" s="283">
        <f t="shared" ref="R11:R12" si="0">+Q11/S11</f>
        <v>7.3167239404352796E-2</v>
      </c>
      <c r="S11" s="282">
        <f>+(F11-E11)/365*12</f>
        <v>9.5671232876712331</v>
      </c>
    </row>
    <row r="12" spans="3:19" ht="63" x14ac:dyDescent="0.25">
      <c r="C12" s="94" t="str">
        <f>+Formulación!C12</f>
        <v>Característica N° 7: Reglamentos estudiantil y académico</v>
      </c>
      <c r="D12" s="94" t="str">
        <f>+Formulación!D12</f>
        <v>Divulgar derechos y deberes del reglamento estudiantil en la comunidad académica</v>
      </c>
      <c r="E12" s="86">
        <f>+Formulación!E12</f>
        <v>42809</v>
      </c>
      <c r="F12" s="86">
        <v>43100</v>
      </c>
      <c r="G12" s="249" t="s">
        <v>274</v>
      </c>
      <c r="H12" s="94" t="str">
        <f>+Formulación!H12</f>
        <v>Número de estudiantes sensibilizados</v>
      </c>
      <c r="I12" s="94" t="str">
        <f>+Formulación!K12</f>
        <v>Nuevos estudiantes que conocen los principales derechos y deberes</v>
      </c>
      <c r="J12" s="257" t="s">
        <v>418</v>
      </c>
      <c r="K12" s="94" t="str">
        <f>+Formulación!I12</f>
        <v>Prof Tito Gutiérrez y Representantes Estudiantiles</v>
      </c>
      <c r="L12" s="250" t="s">
        <v>291</v>
      </c>
      <c r="M12" s="92" t="s">
        <v>81</v>
      </c>
      <c r="N12" s="86"/>
      <c r="O12" s="250" t="s">
        <v>292</v>
      </c>
      <c r="P12" s="257">
        <f>+'Metas anuales plan'!M12</f>
        <v>0.23333333333333331</v>
      </c>
      <c r="Q12" s="280">
        <v>0.7</v>
      </c>
      <c r="R12" s="283">
        <f t="shared" si="0"/>
        <v>7.3167239404352796E-2</v>
      </c>
      <c r="S12" s="282">
        <f>+(F12-E12)/365*12</f>
        <v>9.5671232876712331</v>
      </c>
    </row>
    <row r="13" spans="3:19" ht="15.75" x14ac:dyDescent="0.25">
      <c r="C13" s="92"/>
      <c r="D13" s="94"/>
      <c r="E13" s="86"/>
      <c r="F13" s="86"/>
      <c r="G13" s="86"/>
      <c r="H13" s="104"/>
      <c r="I13" s="94"/>
      <c r="J13" s="86"/>
      <c r="K13" s="104"/>
      <c r="L13" s="86"/>
      <c r="M13" s="86"/>
      <c r="N13" s="86"/>
      <c r="O13" s="86"/>
      <c r="P13" s="86"/>
      <c r="Q13" s="284"/>
      <c r="R13" s="284"/>
      <c r="S13" s="284"/>
    </row>
    <row r="14" spans="3:19" ht="15.75" x14ac:dyDescent="0.25">
      <c r="C14" s="102" t="s">
        <v>12</v>
      </c>
      <c r="D14" s="87"/>
      <c r="E14" s="87"/>
      <c r="F14" s="87"/>
      <c r="G14" s="87"/>
      <c r="H14" s="87"/>
      <c r="I14" s="87"/>
      <c r="J14" s="87"/>
      <c r="K14" s="87"/>
      <c r="L14" s="87"/>
      <c r="M14" s="87"/>
      <c r="N14" s="87"/>
      <c r="O14" s="87"/>
      <c r="P14" s="87"/>
      <c r="Q14" s="284"/>
      <c r="R14" s="284"/>
      <c r="S14" s="284"/>
    </row>
    <row r="15" spans="3:19" ht="81" customHeight="1" x14ac:dyDescent="0.25">
      <c r="C15" s="94" t="str">
        <f>+Formulación!C15</f>
        <v>Característica N° 9: Estatuto Profesoral</v>
      </c>
      <c r="D15" s="94" t="str">
        <f>+Formulación!D15</f>
        <v>Divulgar derechos y deberes del Estatuto Profesoral en la comunidad académica</v>
      </c>
      <c r="E15" s="86">
        <f>+Formulación!E15</f>
        <v>42781</v>
      </c>
      <c r="F15" s="86">
        <v>43100</v>
      </c>
      <c r="G15" s="249" t="s">
        <v>274</v>
      </c>
      <c r="H15" s="94" t="str">
        <f>+Formulación!H15</f>
        <v>Número de profesores sensibilizados</v>
      </c>
      <c r="I15" s="94" t="str">
        <f>+Formulación!K15</f>
        <v>Nuevos profesores que conocen los principales derechos y deberes</v>
      </c>
      <c r="J15" s="257" t="s">
        <v>419</v>
      </c>
      <c r="K15" s="94" t="str">
        <f>+Formulación!I15</f>
        <v>Prof. Tito Gutiérrez</v>
      </c>
      <c r="L15" s="250" t="s">
        <v>291</v>
      </c>
      <c r="M15" s="92" t="s">
        <v>294</v>
      </c>
      <c r="N15" s="86"/>
      <c r="O15" s="250" t="s">
        <v>295</v>
      </c>
      <c r="P15" s="257">
        <f>+'Metas anuales plan'!M15</f>
        <v>0.25</v>
      </c>
      <c r="Q15" s="280">
        <v>0.7</v>
      </c>
      <c r="R15" s="283">
        <f t="shared" ref="R15:R20" si="1">+Q15/S15</f>
        <v>6.6745036572622776E-2</v>
      </c>
      <c r="S15" s="282">
        <f>+(F15-E15)/365*12</f>
        <v>10.487671232876712</v>
      </c>
    </row>
    <row r="16" spans="3:19" ht="98.25" customHeight="1" x14ac:dyDescent="0.25">
      <c r="C16" s="94" t="str">
        <f>+Formulación!C16</f>
        <v>CARACTERÍSTICA Nº 10. Número, dedicación, nivel de formación y experiencia de los profesores.</v>
      </c>
      <c r="D16" s="94" t="str">
        <f>+Formulación!D16</f>
        <v>Elaboración del plan de incorporación docente</v>
      </c>
      <c r="E16" s="86">
        <f>+Formulación!E16</f>
        <v>42781</v>
      </c>
      <c r="F16" s="86">
        <f>+Formulación!F16</f>
        <v>42904</v>
      </c>
      <c r="G16" s="249" t="s">
        <v>274</v>
      </c>
      <c r="H16" s="94" t="str">
        <f>+Formulación!H16</f>
        <v>Documento plan de incorporación docente</v>
      </c>
      <c r="I16" s="94" t="str">
        <f>+Formulación!K16</f>
        <v>Documento socializado y aprobado en el Consejo de Carrera</v>
      </c>
      <c r="J16" s="257" t="s">
        <v>409</v>
      </c>
      <c r="K16" s="94" t="str">
        <f>+Formulación!I16</f>
        <v>Prof. Alfonso Pazos</v>
      </c>
      <c r="L16" s="250" t="s">
        <v>298</v>
      </c>
      <c r="M16" s="92" t="s">
        <v>87</v>
      </c>
      <c r="N16" s="250" t="s">
        <v>297</v>
      </c>
      <c r="O16" s="250" t="s">
        <v>296</v>
      </c>
      <c r="P16" s="257">
        <f>+'Metas anuales plan'!M16</f>
        <v>1</v>
      </c>
      <c r="Q16" s="280">
        <v>1</v>
      </c>
      <c r="R16" s="283">
        <f t="shared" si="1"/>
        <v>0.24390243902439027</v>
      </c>
      <c r="S16" s="282">
        <f>+(F16-E16)/30</f>
        <v>4.0999999999999996</v>
      </c>
    </row>
    <row r="17" spans="3:19" ht="78" customHeight="1" x14ac:dyDescent="0.25">
      <c r="C17" s="94" t="str">
        <f>+Formulación!C17</f>
        <v>Característica N° 11: Desarrollo profesoral</v>
      </c>
      <c r="D17" s="94" t="str">
        <f>+Formulación!D17</f>
        <v>Formulación de un programa de capacitación para la cualificación pedagógica del personal docente</v>
      </c>
      <c r="E17" s="86">
        <f>+Formulación!E17</f>
        <v>42917</v>
      </c>
      <c r="F17" s="86">
        <v>43100</v>
      </c>
      <c r="G17" s="252" t="s">
        <v>276</v>
      </c>
      <c r="H17" s="94" t="str">
        <f>+Formulación!H17</f>
        <v>Documento plan de capacitación docente</v>
      </c>
      <c r="I17" s="94" t="str">
        <f>+Formulación!K17</f>
        <v>Documento socializado y aprobado en el Consejo de Carrera</v>
      </c>
      <c r="J17" s="257" t="s">
        <v>409</v>
      </c>
      <c r="K17" s="94" t="str">
        <f>+Formulación!I17</f>
        <v>Profesora Luisa Fernanda Gonzalez y Profesora Nadenka Melo</v>
      </c>
      <c r="L17" s="86" t="s">
        <v>290</v>
      </c>
      <c r="M17" s="92" t="s">
        <v>92</v>
      </c>
      <c r="N17" s="86"/>
      <c r="O17" s="250" t="s">
        <v>299</v>
      </c>
      <c r="P17" s="257">
        <f>+'Metas anuales plan'!M17</f>
        <v>0.3</v>
      </c>
      <c r="Q17" s="280">
        <v>1</v>
      </c>
      <c r="R17" s="283">
        <f t="shared" si="1"/>
        <v>0.16621129326047357</v>
      </c>
      <c r="S17" s="282">
        <f>+(F17-E17)/365*12</f>
        <v>6.0164383561643842</v>
      </c>
    </row>
    <row r="18" spans="3:19" ht="81.75" customHeight="1" x14ac:dyDescent="0.25">
      <c r="C18" s="94" t="str">
        <f>+Formulación!C18</f>
        <v xml:space="preserve">Característica N° 12: Estímulos a la docencia, investigación, creación artística y cultural, extensión o proyección social y a la cooperación internacional. </v>
      </c>
      <c r="D18" s="94" t="str">
        <f>+Formulación!D18</f>
        <v>Socialización y aprovechamiento de las políticas de estímulo y reconocimiento a la labor docente</v>
      </c>
      <c r="E18" s="86">
        <f>+Formulación!E18</f>
        <v>42809</v>
      </c>
      <c r="F18" s="86">
        <v>43100</v>
      </c>
      <c r="G18" s="249" t="s">
        <v>274</v>
      </c>
      <c r="H18" s="94" t="str">
        <f>+Formulación!H18</f>
        <v>Aumento en el número de docentes que conocen los estímulos.</v>
      </c>
      <c r="I18" s="94" t="str">
        <f>+Formulación!K18</f>
        <v>Nuevos profesores que conocen los estímulos</v>
      </c>
      <c r="J18" s="257" t="s">
        <v>412</v>
      </c>
      <c r="K18" s="94" t="str">
        <f>+Formulación!I18</f>
        <v>Prof. Carlos Rozo</v>
      </c>
      <c r="L18" s="250" t="s">
        <v>291</v>
      </c>
      <c r="M18" s="92" t="s">
        <v>81</v>
      </c>
      <c r="N18" s="86"/>
      <c r="O18" s="250" t="s">
        <v>300</v>
      </c>
      <c r="P18" s="257">
        <f>+'Metas anuales plan'!M18</f>
        <v>0.33329999999999999</v>
      </c>
      <c r="Q18" s="280">
        <v>1</v>
      </c>
      <c r="R18" s="283">
        <f t="shared" si="1"/>
        <v>0.10452462772050401</v>
      </c>
      <c r="S18" s="282">
        <f>+(F18-E18)/365*12</f>
        <v>9.5671232876712331</v>
      </c>
    </row>
    <row r="19" spans="3:19" ht="162" customHeight="1" x14ac:dyDescent="0.25">
      <c r="C19" s="94" t="str">
        <f>+Formulación!C19</f>
        <v xml:space="preserve">Característica Nº 13: Producción, pertinencia, utilización e impacto de material docente. </v>
      </c>
      <c r="D19" s="94" t="str">
        <f>+Formulación!D19</f>
        <v>Estímulos a la producción de materiales de apoyo docente</v>
      </c>
      <c r="E19" s="86">
        <v>42736</v>
      </c>
      <c r="F19" s="86">
        <v>43100</v>
      </c>
      <c r="G19" s="249" t="s">
        <v>274</v>
      </c>
      <c r="H19" s="94" t="str">
        <f>+Formulación!H19</f>
        <v>Número de materiales de apoyo docente</v>
      </c>
      <c r="I19" s="94" t="str">
        <f>+Formulación!K19</f>
        <v>Tres (3) notas de clase evidenciadas en documentos</v>
      </c>
      <c r="J19" s="257" t="s">
        <v>413</v>
      </c>
      <c r="K19" s="94" t="str">
        <f>+Formulación!I19</f>
        <v>Profesores: Tito Gutiérrrez, Carlos Díaz Rodríguez y Maribel Pinilla</v>
      </c>
      <c r="L19" s="250" t="s">
        <v>302</v>
      </c>
      <c r="M19" s="250" t="s">
        <v>303</v>
      </c>
      <c r="N19" s="86"/>
      <c r="O19" s="250" t="s">
        <v>301</v>
      </c>
      <c r="P19" s="258">
        <f>+'Metas anuales plan'!M19</f>
        <v>1</v>
      </c>
      <c r="Q19" s="280">
        <v>1</v>
      </c>
      <c r="R19" s="283">
        <f t="shared" si="1"/>
        <v>8.3562271062271057E-2</v>
      </c>
      <c r="S19" s="282">
        <f>+(F19-E19)/365*12</f>
        <v>11.967123287671233</v>
      </c>
    </row>
    <row r="20" spans="3:19" ht="59.25" customHeight="1" x14ac:dyDescent="0.25">
      <c r="C20" s="94" t="str">
        <f>+Formulación!C20</f>
        <v>Característica Nº 14: Remunerar por méritos</v>
      </c>
      <c r="D20" s="94" t="str">
        <f>+Formulación!D20</f>
        <v>Estimular el cambio de categoría en el escalafón docente</v>
      </c>
      <c r="E20" s="86">
        <f>+Formulación!E20</f>
        <v>42809</v>
      </c>
      <c r="F20" s="86">
        <v>43100</v>
      </c>
      <c r="G20" s="249" t="s">
        <v>274</v>
      </c>
      <c r="H20" s="94" t="str">
        <f>+Formulación!H20</f>
        <v>Número de profesores que han cambiado de categoría</v>
      </c>
      <c r="I20" s="94" t="str">
        <f>+Formulación!K20</f>
        <v>Nuevos profesores que ascienden de categoría</v>
      </c>
      <c r="J20" s="257" t="s">
        <v>414</v>
      </c>
      <c r="K20" s="94" t="str">
        <f>+Formulación!I20</f>
        <v>Profesor Martin Gil</v>
      </c>
      <c r="L20" s="250" t="s">
        <v>304</v>
      </c>
      <c r="M20" s="92" t="s">
        <v>105</v>
      </c>
      <c r="N20" s="86"/>
      <c r="O20" s="250" t="s">
        <v>300</v>
      </c>
      <c r="P20" s="258"/>
      <c r="Q20" s="280">
        <v>1</v>
      </c>
      <c r="R20" s="283">
        <f t="shared" si="1"/>
        <v>0.10452462772050401</v>
      </c>
      <c r="S20" s="282">
        <f>+(F20-E20)/365*12</f>
        <v>9.5671232876712331</v>
      </c>
    </row>
    <row r="21" spans="3:19" ht="22.5" customHeight="1" x14ac:dyDescent="0.25">
      <c r="C21" s="94"/>
      <c r="D21" s="92"/>
      <c r="E21" s="86"/>
      <c r="F21" s="86"/>
      <c r="G21" s="86"/>
      <c r="H21" s="92"/>
      <c r="I21" s="92"/>
      <c r="J21" s="86"/>
      <c r="K21" s="92"/>
      <c r="L21" s="86"/>
      <c r="M21" s="86"/>
      <c r="N21" s="86"/>
      <c r="O21" s="86"/>
      <c r="P21" s="86"/>
      <c r="Q21" s="284"/>
      <c r="R21" s="284"/>
      <c r="S21" s="284"/>
    </row>
    <row r="22" spans="3:19" ht="15.75" x14ac:dyDescent="0.25">
      <c r="C22" s="102" t="s">
        <v>13</v>
      </c>
      <c r="D22" s="87"/>
      <c r="E22" s="87"/>
      <c r="F22" s="87"/>
      <c r="G22" s="87"/>
      <c r="H22" s="87"/>
      <c r="I22" s="87"/>
      <c r="J22" s="87"/>
      <c r="K22" s="87"/>
      <c r="L22" s="87"/>
      <c r="M22" s="87"/>
      <c r="N22" s="87"/>
      <c r="O22" s="87"/>
      <c r="P22" s="87"/>
      <c r="Q22" s="284"/>
      <c r="R22" s="284"/>
      <c r="S22" s="284"/>
    </row>
    <row r="23" spans="3:19" ht="107.25" customHeight="1" x14ac:dyDescent="0.25">
      <c r="C23" s="94" t="str">
        <f>+Formulación!C23</f>
        <v>CARACTERÍSTICA Nº 16. Integralidad del currículo</v>
      </c>
      <c r="D23" s="94" t="str">
        <f>+Formulación!D23</f>
        <v>Actualizar el plan de estudios buscando su integralidad y en coherencia con la misión institucional y los objetivos del programa</v>
      </c>
      <c r="E23" s="86">
        <f>+Formulación!E23</f>
        <v>42931</v>
      </c>
      <c r="F23" s="86">
        <v>43100</v>
      </c>
      <c r="G23" s="252" t="s">
        <v>276</v>
      </c>
      <c r="H23" s="94" t="str">
        <f>+Formulación!H23</f>
        <v>Documento actualización plan de estudios</v>
      </c>
      <c r="I23" s="94" t="str">
        <f>+Formulación!K23</f>
        <v>Documento actualización de Malla curricular aprobada por el MEN con la aprobación del registro calificado.</v>
      </c>
      <c r="J23" s="257" t="s">
        <v>415</v>
      </c>
      <c r="K23" s="94" t="str">
        <f>+Formulación!I23</f>
        <v>Profesores de Planta del Proyecto Curricular</v>
      </c>
      <c r="L23" s="250" t="s">
        <v>306</v>
      </c>
      <c r="M23" s="94" t="s">
        <v>305</v>
      </c>
      <c r="N23" s="86"/>
      <c r="O23" s="250" t="s">
        <v>307</v>
      </c>
      <c r="P23" s="257">
        <f>+'Metas anuales plan'!M23</f>
        <v>0.25</v>
      </c>
      <c r="Q23" s="280">
        <v>1</v>
      </c>
      <c r="R23" s="283">
        <f t="shared" ref="R23:R39" si="2">+Q23/S23</f>
        <v>0.17998027613412229</v>
      </c>
      <c r="S23" s="282">
        <f t="shared" ref="S23:S38" si="3">+(F23-E23)/365*12</f>
        <v>5.5561643835616437</v>
      </c>
    </row>
    <row r="24" spans="3:19" ht="78.75" x14ac:dyDescent="0.25">
      <c r="C24" s="94" t="str">
        <f>+Formulación!C24</f>
        <v>CARACTERÍSTICA Nº 16. Integralidad del currículo</v>
      </c>
      <c r="D24" s="94" t="str">
        <f>+Formulación!D24</f>
        <v>Mejorar los resultados en las pruebas SABER PRO</v>
      </c>
      <c r="E24" s="86">
        <f>+Formulación!E24</f>
        <v>42809</v>
      </c>
      <c r="F24" s="86">
        <v>43100</v>
      </c>
      <c r="G24" s="249" t="s">
        <v>274</v>
      </c>
      <c r="H24" s="94" t="str">
        <f>+Formulación!H24</f>
        <v>Relación de las pruebas SABER PRO con respecto al promedio nacional</v>
      </c>
      <c r="I24" s="94" t="str">
        <f>+Formulación!K24</f>
        <v>Superar el promedio nacional en el porcentaje histórico obtenido por los estudiantes del programa</v>
      </c>
      <c r="J24" s="250" t="s">
        <v>417</v>
      </c>
      <c r="K24" s="94" t="str">
        <f>+Formulación!I24</f>
        <v>Rodrigo Rey</v>
      </c>
      <c r="L24" s="250" t="s">
        <v>308</v>
      </c>
      <c r="M24" s="250" t="s">
        <v>309</v>
      </c>
      <c r="N24" s="86"/>
      <c r="O24" s="250" t="s">
        <v>310</v>
      </c>
      <c r="P24" s="257"/>
      <c r="Q24" s="280">
        <v>1</v>
      </c>
      <c r="R24" s="283">
        <f t="shared" si="2"/>
        <v>0.10452462772050401</v>
      </c>
      <c r="S24" s="282">
        <f t="shared" si="3"/>
        <v>9.5671232876712331</v>
      </c>
    </row>
    <row r="25" spans="3:19" ht="47.25" x14ac:dyDescent="0.25">
      <c r="C25" s="94" t="str">
        <f>+Formulación!C25</f>
        <v>CARACTERÍSTICA Nº 17. Flexibilidad del currículo</v>
      </c>
      <c r="D25" s="94" t="str">
        <f>+Formulación!D25</f>
        <v>Sensibilizar a los estudiantes con respecto a la flexibilidad del currículo</v>
      </c>
      <c r="E25" s="86">
        <f>+Formulación!E25</f>
        <v>42809</v>
      </c>
      <c r="F25" s="86">
        <v>43100</v>
      </c>
      <c r="G25" s="249" t="s">
        <v>274</v>
      </c>
      <c r="H25" s="94" t="str">
        <f>+Formulación!H25</f>
        <v xml:space="preserve">Número de estudiantes sensibilizados en flexibilidad </v>
      </c>
      <c r="I25" s="94" t="str">
        <f>+Formulación!K25</f>
        <v>Nuevos estudiantes que conocen las oportunidades de la flexibilidad curricular</v>
      </c>
      <c r="J25" s="257" t="s">
        <v>418</v>
      </c>
      <c r="K25" s="94" t="str">
        <f>+Formulación!I25</f>
        <v>Profesora Nadenka Melo</v>
      </c>
      <c r="L25" s="250" t="s">
        <v>291</v>
      </c>
      <c r="M25" s="92" t="s">
        <v>114</v>
      </c>
      <c r="N25" s="86"/>
      <c r="O25" s="250" t="s">
        <v>312</v>
      </c>
      <c r="P25" s="257">
        <f>+'Metas anuales plan'!M25</f>
        <v>0.2</v>
      </c>
      <c r="Q25" s="280">
        <v>1</v>
      </c>
      <c r="R25" s="283">
        <f t="shared" si="2"/>
        <v>0.10452462772050401</v>
      </c>
      <c r="S25" s="282">
        <f t="shared" si="3"/>
        <v>9.5671232876712331</v>
      </c>
    </row>
    <row r="26" spans="3:19" ht="75.75" customHeight="1" x14ac:dyDescent="0.25">
      <c r="C26" s="94" t="str">
        <f>+Formulación!C26</f>
        <v>CARACTERÍSTICA Nº 17. Flexibilidad del currículo</v>
      </c>
      <c r="D26" s="94" t="str">
        <f>+Formulación!D26</f>
        <v>Elaboración de Manual de homologación con otros programas de la Universidad y del orden nacional e internacional</v>
      </c>
      <c r="E26" s="86">
        <f>+Formulación!E26</f>
        <v>42809</v>
      </c>
      <c r="F26" s="86">
        <f>+Formulación!F26</f>
        <v>43084</v>
      </c>
      <c r="G26" s="249" t="s">
        <v>274</v>
      </c>
      <c r="H26" s="94" t="str">
        <f>+Formulación!H26</f>
        <v>Documento de homologaciones</v>
      </c>
      <c r="I26" s="94" t="str">
        <f>+Formulación!K26</f>
        <v>Entrega puntual de Documento de homologaciones aprobado por el Consejo de Carrera</v>
      </c>
      <c r="J26" s="257" t="s">
        <v>415</v>
      </c>
      <c r="K26" s="94" t="str">
        <f>+Formulación!I26</f>
        <v>Prof. Carlos Rozo</v>
      </c>
      <c r="L26" s="250" t="s">
        <v>313</v>
      </c>
      <c r="M26" s="92" t="s">
        <v>116</v>
      </c>
      <c r="N26" s="86"/>
      <c r="O26" s="250" t="s">
        <v>314</v>
      </c>
      <c r="P26" s="257">
        <f>+'Metas anuales plan'!M26</f>
        <v>1</v>
      </c>
      <c r="Q26" s="280">
        <v>1</v>
      </c>
      <c r="R26" s="283">
        <f t="shared" si="2"/>
        <v>0.1106060606060606</v>
      </c>
      <c r="S26" s="282">
        <f t="shared" si="3"/>
        <v>9.0410958904109595</v>
      </c>
    </row>
    <row r="27" spans="3:19" ht="94.5" x14ac:dyDescent="0.25">
      <c r="C27" s="94" t="str">
        <f>+Formulación!C27</f>
        <v>CARACTERÍSTICA Nº 18. Interdisciplinariedad</v>
      </c>
      <c r="D27" s="94" t="str">
        <f>+Formulación!D27</f>
        <v>Seguimiento a la interdisciplinariedad con distintos programas y áreas del conocimiento</v>
      </c>
      <c r="E27" s="86">
        <f>+Formulación!E27</f>
        <v>42809</v>
      </c>
      <c r="F27" s="86">
        <f>+Formulación!F27</f>
        <v>43084</v>
      </c>
      <c r="G27" s="249" t="s">
        <v>274</v>
      </c>
      <c r="H27" s="94" t="str">
        <f>+Formulación!H27</f>
        <v>Indice de interdisciplinariedad</v>
      </c>
      <c r="I27" s="94" t="str">
        <f>+Formulación!K27</f>
        <v>Actualizar medición grado de interdisciplinariedad con la propuesta acogida por el programa, acciones de mejoramiento de la interdisciplinariedad</v>
      </c>
      <c r="J27" s="250" t="s">
        <v>420</v>
      </c>
      <c r="K27" s="94" t="str">
        <f>+Formulación!I27</f>
        <v>Profesora Nadenka Melo</v>
      </c>
      <c r="L27" s="250" t="s">
        <v>315</v>
      </c>
      <c r="M27" s="92" t="s">
        <v>316</v>
      </c>
      <c r="N27" s="86"/>
      <c r="O27" s="250" t="s">
        <v>317</v>
      </c>
      <c r="P27" s="258">
        <f>+'Metas anuales plan'!M27</f>
        <v>2</v>
      </c>
      <c r="Q27" s="280">
        <v>1</v>
      </c>
      <c r="R27" s="283">
        <f t="shared" si="2"/>
        <v>0.1106060606060606</v>
      </c>
      <c r="S27" s="282">
        <f t="shared" si="3"/>
        <v>9.0410958904109595</v>
      </c>
    </row>
    <row r="28" spans="3:19" ht="94.5" x14ac:dyDescent="0.25">
      <c r="C28" s="94" t="str">
        <f>+Formulación!C28</f>
        <v>CARACTERÍSTICA Nº 19. Estrategias de enseñanza y aprendizaje</v>
      </c>
      <c r="D28" s="94" t="str">
        <f>+Formulación!D28</f>
        <v xml:space="preserve">Análisis estadístico que precise el rendimiento de los estudiantes desde el primero hasta el último semestre. </v>
      </c>
      <c r="E28" s="86">
        <v>42736</v>
      </c>
      <c r="F28" s="86">
        <f>+Formulación!F28</f>
        <v>43084</v>
      </c>
      <c r="G28" s="249" t="s">
        <v>274</v>
      </c>
      <c r="H28" s="94" t="str">
        <f>+Formulación!H28</f>
        <v>Documento análisis estadístico del rendimiento de los estudiantes</v>
      </c>
      <c r="I28" s="94" t="str">
        <f>+Formulación!K28</f>
        <v>Medición del rendimiento de los estudiantes de primero a último semestre</v>
      </c>
      <c r="J28" s="257" t="s">
        <v>409</v>
      </c>
      <c r="K28" s="94" t="str">
        <f>+Formulación!I28</f>
        <v>Prof. Martin Gil</v>
      </c>
      <c r="L28" s="250" t="s">
        <v>281</v>
      </c>
      <c r="M28" s="250" t="s">
        <v>282</v>
      </c>
      <c r="N28" s="86"/>
      <c r="O28" s="250" t="s">
        <v>283</v>
      </c>
      <c r="P28" s="257">
        <f>+'Metas anuales plan'!M28</f>
        <v>1</v>
      </c>
      <c r="Q28" s="280">
        <v>1</v>
      </c>
      <c r="R28" s="283">
        <f t="shared" si="2"/>
        <v>8.7404214559386975E-2</v>
      </c>
      <c r="S28" s="282">
        <f t="shared" si="3"/>
        <v>11.441095890410958</v>
      </c>
    </row>
    <row r="29" spans="3:19" ht="63" x14ac:dyDescent="0.25">
      <c r="C29" s="94" t="str">
        <f>+Formulación!C29</f>
        <v>CARACTERÍSTICA Nº 19. Estrategias de enseñanza y aprendizaje</v>
      </c>
      <c r="D29" s="94" t="str">
        <f>+Formulación!D29</f>
        <v>Implementar nuevas estrategias de aprendizaje en el Proyecto Curricular</v>
      </c>
      <c r="E29" s="86">
        <f>+Formulación!E29</f>
        <v>42901</v>
      </c>
      <c r="F29" s="86">
        <v>43100</v>
      </c>
      <c r="G29" s="252" t="s">
        <v>276</v>
      </c>
      <c r="H29" s="94" t="str">
        <f>+Formulación!H29</f>
        <v>Aumento en el número de espacios académicos que utilizan las aulas virtuales.</v>
      </c>
      <c r="I29" s="94" t="str">
        <f>+Formulación!K29</f>
        <v>Nuevos espacios académicos con aulas virtuales</v>
      </c>
      <c r="J29" s="250" t="s">
        <v>422</v>
      </c>
      <c r="K29" s="94" t="str">
        <f>+Formulación!I29</f>
        <v>Profesora Beatriz Guzmán</v>
      </c>
      <c r="L29" s="250" t="s">
        <v>318</v>
      </c>
      <c r="M29" s="92" t="s">
        <v>124</v>
      </c>
      <c r="N29" s="250" t="s">
        <v>320</v>
      </c>
      <c r="O29" s="250" t="s">
        <v>319</v>
      </c>
      <c r="P29" s="257">
        <f>+'Metas anuales plan'!M29</f>
        <v>0.1</v>
      </c>
      <c r="Q29" s="280">
        <v>1</v>
      </c>
      <c r="R29" s="283">
        <f t="shared" si="2"/>
        <v>0.15284757118927972</v>
      </c>
      <c r="S29" s="282">
        <f t="shared" si="3"/>
        <v>6.5424657534246577</v>
      </c>
    </row>
    <row r="30" spans="3:19" ht="78.75" x14ac:dyDescent="0.25">
      <c r="C30" s="94" t="str">
        <f>+Formulación!C30</f>
        <v>CARACTERÍSTICA Nº 20. Sistema de evaluación de estudiantes</v>
      </c>
      <c r="D30" s="94" t="str">
        <f>+Formulación!D30</f>
        <v>Analizar los sistemas de evaluación de los estudiantes en relación a sus  conocimientos y capacidades y el plan de estudios</v>
      </c>
      <c r="E30" s="86">
        <f>+Formulación!E30</f>
        <v>42781</v>
      </c>
      <c r="F30" s="86">
        <v>43100</v>
      </c>
      <c r="G30" s="249" t="s">
        <v>274</v>
      </c>
      <c r="H30" s="94" t="str">
        <f>+Formulación!H30</f>
        <v>Grado de coherencia entre las evaluaciones y el plan de estudios</v>
      </c>
      <c r="I30" s="94" t="str">
        <f>+Formulación!K30</f>
        <v>Estimar grado de coherencia entre las evaluaciones y el plan de estudios</v>
      </c>
      <c r="J30" s="257" t="s">
        <v>409</v>
      </c>
      <c r="K30" s="94" t="str">
        <f>+Formulación!I30</f>
        <v>Prof. Martin Gil</v>
      </c>
      <c r="L30" s="250" t="s">
        <v>322</v>
      </c>
      <c r="M30" s="92" t="s">
        <v>323</v>
      </c>
      <c r="N30" s="86"/>
      <c r="O30" s="250" t="s">
        <v>324</v>
      </c>
      <c r="P30" s="257">
        <f>+'Metas anuales plan'!M30</f>
        <v>0.5</v>
      </c>
      <c r="Q30" s="280">
        <v>1</v>
      </c>
      <c r="R30" s="283">
        <f t="shared" si="2"/>
        <v>9.5350052246603964E-2</v>
      </c>
      <c r="S30" s="282">
        <f t="shared" si="3"/>
        <v>10.487671232876712</v>
      </c>
    </row>
    <row r="31" spans="3:19" ht="99" customHeight="1" x14ac:dyDescent="0.25">
      <c r="C31" s="94" t="str">
        <f>+Formulación!C31</f>
        <v>CARACTERÍSTICA Nº 21. Trabajos de los estudiantes</v>
      </c>
      <c r="D31" s="94" t="str">
        <f>+Formulación!D31</f>
        <v>Evaluar los trabajos de grado en función de  las competencias de los futuros egresados</v>
      </c>
      <c r="E31" s="86">
        <f>+Formulación!E31</f>
        <v>42840</v>
      </c>
      <c r="F31" s="86">
        <v>43100</v>
      </c>
      <c r="G31" s="249" t="s">
        <v>274</v>
      </c>
      <c r="H31" s="94" t="str">
        <f>+Formulación!H31</f>
        <v>Grado de coherencia entre los trabajos de grado y las competencias del programa</v>
      </c>
      <c r="I31" s="94" t="str">
        <f>+Formulación!K31</f>
        <v>Estimar la coherencia entre los trabajos de grado y las competencias del programa</v>
      </c>
      <c r="J31" s="257" t="s">
        <v>409</v>
      </c>
      <c r="K31" s="94" t="str">
        <f>+Formulación!I31</f>
        <v>Profesora Ileana Romea Cárdenas</v>
      </c>
      <c r="L31" s="250" t="s">
        <v>325</v>
      </c>
      <c r="M31" s="250" t="s">
        <v>326</v>
      </c>
      <c r="N31" s="86"/>
      <c r="O31" s="250" t="s">
        <v>327</v>
      </c>
      <c r="P31" s="257">
        <f>+'Metas anuales plan'!M31</f>
        <v>0.5</v>
      </c>
      <c r="Q31" s="280">
        <v>1</v>
      </c>
      <c r="R31" s="283">
        <f t="shared" si="2"/>
        <v>0.1169871794871795</v>
      </c>
      <c r="S31" s="282">
        <f t="shared" si="3"/>
        <v>8.5479452054794507</v>
      </c>
    </row>
    <row r="32" spans="3:19" ht="63" x14ac:dyDescent="0.25">
      <c r="C32" s="94" t="str">
        <f>+Formulación!C32</f>
        <v>CARACTERÍSTICA Nº 22. Evaluación y autorregulación del proyecto curricular</v>
      </c>
      <c r="D32" s="94" t="str">
        <f>+Formulación!D32</f>
        <v>Implementar exitosamente el plan de mejoramiento 2016-2019</v>
      </c>
      <c r="E32" s="86">
        <v>42736</v>
      </c>
      <c r="F32" s="86">
        <v>43100</v>
      </c>
      <c r="G32" s="249" t="s">
        <v>274</v>
      </c>
      <c r="H32" s="94" t="str">
        <f>+Formulación!H32</f>
        <v>índice de ejecución del plan de mejoramiento=Actividades ejecutadas/Actividades Totales</v>
      </c>
      <c r="I32" s="94" t="str">
        <f>+Formulación!K32</f>
        <v>índice de ejecución superior al 65%</v>
      </c>
      <c r="J32" s="250" t="s">
        <v>131</v>
      </c>
      <c r="K32" s="94" t="str">
        <f>+Formulación!I32</f>
        <v>Prof. Carlos Díaz R.</v>
      </c>
      <c r="L32" s="250" t="s">
        <v>328</v>
      </c>
      <c r="M32" s="250" t="s">
        <v>329</v>
      </c>
      <c r="N32" s="86"/>
      <c r="O32" s="250" t="s">
        <v>330</v>
      </c>
      <c r="P32" s="257">
        <f>+'Metas anuales plan'!M32</f>
        <v>0.15</v>
      </c>
      <c r="Q32" s="280">
        <v>0.8</v>
      </c>
      <c r="R32" s="283">
        <f t="shared" si="2"/>
        <v>6.6849816849816848E-2</v>
      </c>
      <c r="S32" s="282">
        <f t="shared" si="3"/>
        <v>11.967123287671233</v>
      </c>
    </row>
    <row r="33" spans="3:19" ht="63" x14ac:dyDescent="0.25">
      <c r="C33" s="94" t="str">
        <f>+Formulación!C33</f>
        <v>CARACTERÍSTICA Nº 22. Evaluación y autorregulación del proyecto curricular</v>
      </c>
      <c r="D33" s="94" t="str">
        <f>+Formulación!D33</f>
        <v>Elaboración de encuesta en línea de autoevaluación</v>
      </c>
      <c r="E33" s="86">
        <f>+Formulación!E33</f>
        <v>42962</v>
      </c>
      <c r="F33" s="86">
        <v>43100</v>
      </c>
      <c r="G33" s="252" t="s">
        <v>276</v>
      </c>
      <c r="H33" s="94" t="str">
        <f>+Formulación!H33</f>
        <v>Nivel de los indicadores de apreciación de la autoevaluación</v>
      </c>
      <c r="I33" s="94" t="str">
        <f>+Formulación!K33</f>
        <v>Documento de análisis de resultados de encuesta en línea</v>
      </c>
      <c r="J33" s="257" t="s">
        <v>409</v>
      </c>
      <c r="K33" s="94" t="str">
        <f>+Formulación!I33</f>
        <v>Prof. Edgar Sánchez</v>
      </c>
      <c r="L33" s="250" t="s">
        <v>331</v>
      </c>
      <c r="M33" s="92" t="s">
        <v>207</v>
      </c>
      <c r="N33" s="86"/>
      <c r="O33" s="250" t="s">
        <v>332</v>
      </c>
      <c r="P33" s="257">
        <f>+'Metas anuales plan'!M33</f>
        <v>0.35</v>
      </c>
      <c r="Q33" s="280">
        <v>1</v>
      </c>
      <c r="R33" s="283">
        <f t="shared" si="2"/>
        <v>0.22041062801932368</v>
      </c>
      <c r="S33" s="282">
        <f t="shared" si="3"/>
        <v>4.536986301369863</v>
      </c>
    </row>
    <row r="34" spans="3:19" ht="90.75" customHeight="1" x14ac:dyDescent="0.25">
      <c r="C34" s="94" t="str">
        <f>+Formulación!C34</f>
        <v>CARACTERÍSTICA Nº 22. Evaluación y autorregulación del proyecto curricular</v>
      </c>
      <c r="D34" s="94" t="str">
        <f>+Formulación!D34</f>
        <v>Renovación del Registro Calificado</v>
      </c>
      <c r="E34" s="86">
        <f>+Formulación!E34</f>
        <v>42901</v>
      </c>
      <c r="F34" s="86">
        <v>43100</v>
      </c>
      <c r="G34" s="252" t="s">
        <v>276</v>
      </c>
      <c r="H34" s="94" t="str">
        <f>+Formulación!H34</f>
        <v>Documento Registro calificado</v>
      </c>
      <c r="I34" s="94" t="str">
        <f>+Formulación!K34</f>
        <v>Resolución MEN de renovación del Registro calificado</v>
      </c>
      <c r="J34" s="257" t="s">
        <v>423</v>
      </c>
      <c r="K34" s="94" t="str">
        <f>+Formulación!I34</f>
        <v>Profesores de Planta del Proyecto Curricular</v>
      </c>
      <c r="L34" s="250" t="s">
        <v>306</v>
      </c>
      <c r="M34" s="92" t="s">
        <v>134</v>
      </c>
      <c r="N34" s="86"/>
      <c r="O34" s="250" t="s">
        <v>307</v>
      </c>
      <c r="P34" s="257">
        <f>+'Metas anuales plan'!M34</f>
        <v>0.25</v>
      </c>
      <c r="Q34" s="280">
        <v>1</v>
      </c>
      <c r="R34" s="283">
        <f t="shared" si="2"/>
        <v>0.15284757118927972</v>
      </c>
      <c r="S34" s="282">
        <f t="shared" si="3"/>
        <v>6.5424657534246577</v>
      </c>
    </row>
    <row r="35" spans="3:19" ht="115.5" customHeight="1" x14ac:dyDescent="0.25">
      <c r="C35" s="94" t="str">
        <f>+Formulación!C35</f>
        <v>CARACTERÍSTICA Nº 23. Extensión o proyección social</v>
      </c>
      <c r="D35" s="94" t="str">
        <f>+Formulación!D35</f>
        <v xml:space="preserve">Encuesta para medir  apreciaciones de empresarios, funcionarios públicos, líderes comunitarios sobre el impacto social de los proyectos de extensión </v>
      </c>
      <c r="E35" s="86">
        <f>+Formulación!E35</f>
        <v>42931</v>
      </c>
      <c r="F35" s="86">
        <f>+Formulación!F35</f>
        <v>43084</v>
      </c>
      <c r="G35" s="252" t="s">
        <v>276</v>
      </c>
      <c r="H35" s="94" t="str">
        <f>+Formulación!H35</f>
        <v>Encuesta de percepción de empresarios, funcionarios públicos, líderes comunitarios sobre el impacto social de los proyectos de extensión</v>
      </c>
      <c r="I35" s="94" t="str">
        <f>+Formulación!K35</f>
        <v>Determinación del nivel de apreciación de grupos de interés sobre el impactos social de los proyectos de extensión</v>
      </c>
      <c r="J35" s="257" t="s">
        <v>409</v>
      </c>
      <c r="K35" s="94" t="str">
        <f>+Formulación!I35</f>
        <v>Profesora Yolanda Díaz</v>
      </c>
      <c r="L35" s="94" t="s">
        <v>333</v>
      </c>
      <c r="M35" s="94" t="s">
        <v>334</v>
      </c>
      <c r="N35" s="86"/>
      <c r="O35" s="250" t="s">
        <v>335</v>
      </c>
      <c r="P35" s="257">
        <f>+'Metas anuales plan'!M35</f>
        <v>1</v>
      </c>
      <c r="Q35" s="280">
        <v>1</v>
      </c>
      <c r="R35" s="283">
        <f t="shared" si="2"/>
        <v>0.19880174291938996</v>
      </c>
      <c r="S35" s="282">
        <f t="shared" si="3"/>
        <v>5.0301369863013701</v>
      </c>
    </row>
    <row r="36" spans="3:19" ht="94.5" x14ac:dyDescent="0.25">
      <c r="C36" s="94" t="str">
        <f>+Formulación!C36</f>
        <v>CARACTERÍSTICA Nº 23. Extensión o proyección social</v>
      </c>
      <c r="D36" s="94" t="str">
        <f>+Formulación!D36</f>
        <v>Mayor participación de docentes y estudiantes en proyectos de extensión o proyección social.</v>
      </c>
      <c r="E36" s="86">
        <f>+Formulación!E36</f>
        <v>42840</v>
      </c>
      <c r="F36" s="86">
        <v>43100</v>
      </c>
      <c r="G36" s="249" t="s">
        <v>274</v>
      </c>
      <c r="H36" s="94" t="str">
        <f>+Formulación!H36</f>
        <v>Número de participantes del proyecto curricular en proyección social</v>
      </c>
      <c r="I36" s="94" t="str">
        <f>+Formulación!K36</f>
        <v>Estimación de Número de participantes del proyecto curricular en proyección social</v>
      </c>
      <c r="J36" s="250" t="s">
        <v>424</v>
      </c>
      <c r="K36" s="94" t="str">
        <f>+Formulación!I36</f>
        <v>Profesora Yolanda Díaz</v>
      </c>
      <c r="L36" s="250" t="s">
        <v>337</v>
      </c>
      <c r="M36" s="92" t="s">
        <v>336</v>
      </c>
      <c r="N36" s="86"/>
      <c r="O36" s="250" t="s">
        <v>338</v>
      </c>
      <c r="P36" s="257" t="str">
        <f>+'Metas anuales plan'!M36</f>
        <v>Registro real</v>
      </c>
      <c r="Q36" s="280">
        <v>1</v>
      </c>
      <c r="R36" s="283">
        <f t="shared" si="2"/>
        <v>0.1169871794871795</v>
      </c>
      <c r="S36" s="282">
        <f t="shared" si="3"/>
        <v>8.5479452054794507</v>
      </c>
    </row>
    <row r="37" spans="3:19" ht="60" customHeight="1" x14ac:dyDescent="0.25">
      <c r="C37" s="94" t="str">
        <f>+Formulación!C37</f>
        <v>CARACTERÍSTICA Nº 24. Recursos bibliográficos</v>
      </c>
      <c r="D37" s="94" t="str">
        <f>+Formulación!D37</f>
        <v>Incentivo al uso de los recursos bibliográficos</v>
      </c>
      <c r="E37" s="86">
        <f>+Formulación!E37</f>
        <v>42781</v>
      </c>
      <c r="F37" s="86">
        <v>43100</v>
      </c>
      <c r="G37" s="249" t="s">
        <v>274</v>
      </c>
      <c r="H37" s="94" t="str">
        <f>+Formulación!H37</f>
        <v>Número de recursos bibliográficos solicitados</v>
      </c>
      <c r="I37" s="94" t="str">
        <f>+Formulación!K37</f>
        <v>Registro y análisis de los recursos solicitados</v>
      </c>
      <c r="J37" s="257" t="s">
        <v>425</v>
      </c>
      <c r="K37" s="94" t="str">
        <f>+Formulación!I37</f>
        <v>Prof. Rodrigo Rey</v>
      </c>
      <c r="L37" s="250" t="s">
        <v>339</v>
      </c>
      <c r="M37" s="92" t="s">
        <v>340</v>
      </c>
      <c r="N37" s="250" t="s">
        <v>342</v>
      </c>
      <c r="O37" s="250" t="s">
        <v>341</v>
      </c>
      <c r="P37" s="257" t="str">
        <f>+'Metas anuales plan'!M37</f>
        <v>Registro real</v>
      </c>
      <c r="Q37" s="280">
        <v>1</v>
      </c>
      <c r="R37" s="283">
        <f t="shared" si="2"/>
        <v>9.5350052246603964E-2</v>
      </c>
      <c r="S37" s="282">
        <f t="shared" si="3"/>
        <v>10.487671232876712</v>
      </c>
    </row>
    <row r="38" spans="3:19" ht="89.25" customHeight="1" x14ac:dyDescent="0.25">
      <c r="C38" s="94" t="str">
        <f>+Formulación!C38</f>
        <v>CARACTERÍSTICA Nº 25. Recursos informáticos y de comunicación</v>
      </c>
      <c r="D38" s="94" t="str">
        <f>+Formulación!D38</f>
        <v>Estímulo al uso de las plataformas informáticas, computacionales y de telecomunicaciones en la comunidad académica</v>
      </c>
      <c r="E38" s="86">
        <f>+Formulación!E38</f>
        <v>43023</v>
      </c>
      <c r="F38" s="86">
        <v>43100</v>
      </c>
      <c r="G38" s="252" t="s">
        <v>276</v>
      </c>
      <c r="H38" s="94" t="str">
        <f>+Formulación!H38</f>
        <v>Número de consultas en la página web del programa y uso del correo institucional.</v>
      </c>
      <c r="I38" s="94" t="str">
        <f>+Formulación!K38</f>
        <v>Registros de Número de consultas en la página web del programa y número de profesores y estudiantes que usan el correo institucional.</v>
      </c>
      <c r="J38" s="250" t="s">
        <v>426</v>
      </c>
      <c r="K38" s="94" t="str">
        <f>+Formulación!I38</f>
        <v>Prof. Alfonso Pazos</v>
      </c>
      <c r="L38" s="250" t="s">
        <v>348</v>
      </c>
      <c r="M38" s="92" t="s">
        <v>156</v>
      </c>
      <c r="N38" s="86"/>
      <c r="O38" s="250" t="s">
        <v>347</v>
      </c>
      <c r="P38" s="257" t="str">
        <f>+'Metas anuales plan'!M38</f>
        <v>Registro real</v>
      </c>
      <c r="Q38" s="280">
        <v>1</v>
      </c>
      <c r="R38" s="283">
        <f t="shared" si="2"/>
        <v>0.39502164502164505</v>
      </c>
      <c r="S38" s="282">
        <f t="shared" si="3"/>
        <v>2.5315068493150683</v>
      </c>
    </row>
    <row r="39" spans="3:19" ht="63" x14ac:dyDescent="0.25">
      <c r="C39" s="94" t="str">
        <f>+Formulación!C39</f>
        <v>CARACTERÍSTICA Nº 25. Recursos informáticos y de comunicación</v>
      </c>
      <c r="D39" s="94" t="str">
        <f>+Formulación!D39</f>
        <v>Actualización de la página web del Proyecto Curricular conforme a las necesidades de la Acreditación de Alta Calidad</v>
      </c>
      <c r="E39" s="86">
        <v>42736</v>
      </c>
      <c r="F39" s="86">
        <f>+Formulación!F39</f>
        <v>43099</v>
      </c>
      <c r="G39" s="249" t="s">
        <v>274</v>
      </c>
      <c r="H39" s="94" t="str">
        <f>+Formulación!H39</f>
        <v>Actualización de página web del Proyecto Curricular</v>
      </c>
      <c r="I39" s="94" t="str">
        <f>+Formulación!K39</f>
        <v>Actualización de página web según necesidades de acreditación</v>
      </c>
      <c r="J39" s="250" t="s">
        <v>427</v>
      </c>
      <c r="K39" s="94" t="str">
        <f>+Formulación!I39</f>
        <v>Prof. Alfonso Pazos y Representantes Estudiantiles</v>
      </c>
      <c r="L39" s="250" t="s">
        <v>344</v>
      </c>
      <c r="M39" s="92" t="s">
        <v>345</v>
      </c>
      <c r="N39" s="86"/>
      <c r="O39" s="250" t="s">
        <v>346</v>
      </c>
      <c r="P39" s="257">
        <f>+'Metas anuales plan'!M39</f>
        <v>1</v>
      </c>
      <c r="Q39" s="280">
        <v>1</v>
      </c>
      <c r="R39" s="283">
        <f t="shared" si="2"/>
        <v>8.2644628099173556E-2</v>
      </c>
      <c r="S39" s="285">
        <f>+(F39-E39)/30</f>
        <v>12.1</v>
      </c>
    </row>
    <row r="40" spans="3:19" ht="15.75" x14ac:dyDescent="0.25">
      <c r="C40" s="94"/>
      <c r="D40" s="94"/>
      <c r="E40" s="86"/>
      <c r="F40" s="86"/>
      <c r="G40" s="86"/>
      <c r="H40" s="92"/>
      <c r="I40" s="92"/>
      <c r="J40" s="86"/>
      <c r="K40" s="94"/>
      <c r="L40" s="86"/>
      <c r="M40" s="86"/>
      <c r="N40" s="86"/>
      <c r="O40" s="86"/>
      <c r="P40" s="86"/>
      <c r="Q40" s="284"/>
      <c r="R40" s="284"/>
      <c r="S40" s="284"/>
    </row>
    <row r="41" spans="3:19" ht="31.5" x14ac:dyDescent="0.25">
      <c r="C41" s="102" t="s">
        <v>14</v>
      </c>
      <c r="D41" s="87"/>
      <c r="E41" s="87"/>
      <c r="F41" s="87"/>
      <c r="G41" s="87"/>
      <c r="H41" s="87"/>
      <c r="I41" s="87"/>
      <c r="J41" s="87"/>
      <c r="K41" s="87"/>
      <c r="L41" s="87"/>
      <c r="M41" s="87"/>
      <c r="N41" s="87"/>
      <c r="O41" s="87"/>
      <c r="P41" s="87"/>
      <c r="Q41" s="284"/>
      <c r="R41" s="284"/>
      <c r="S41" s="284"/>
    </row>
    <row r="42" spans="3:19" ht="77.25" customHeight="1" x14ac:dyDescent="0.25">
      <c r="C42" s="94" t="str">
        <f>+Formulación!C42</f>
        <v>CARACTERÍSTICA Nº 27. Inserción del proyecto curricular en contextos académicos nacionales e internacionales</v>
      </c>
      <c r="D42" s="94" t="str">
        <f>+Formulación!D42</f>
        <v>Encuentro Nacional de Programas académicos de Administración Ambiental</v>
      </c>
      <c r="E42" s="86">
        <f>+Formulación!E42</f>
        <v>42917</v>
      </c>
      <c r="F42" s="86">
        <v>43100</v>
      </c>
      <c r="G42" s="252" t="s">
        <v>276</v>
      </c>
      <c r="H42" s="94" t="str">
        <f>+Formulación!H42</f>
        <v>Celebración de encuentro nacional en 2018</v>
      </c>
      <c r="I42" s="94" t="str">
        <f>+Formulación!K42</f>
        <v>Medición del grado de cumplimiento de los objetivos del encuentro</v>
      </c>
      <c r="J42" s="257" t="s">
        <v>429</v>
      </c>
      <c r="K42" s="94" t="str">
        <f>+Formulación!I42</f>
        <v>Prof. Alfonso Pazos y Prof. Tito Gutiérrez</v>
      </c>
      <c r="L42" s="250" t="s">
        <v>349</v>
      </c>
      <c r="M42" s="250" t="s">
        <v>350</v>
      </c>
      <c r="N42" s="86"/>
      <c r="O42" s="250" t="s">
        <v>351</v>
      </c>
      <c r="P42" s="257">
        <f>+'Metas anuales plan'!M42</f>
        <v>0.1666</v>
      </c>
      <c r="Q42" s="280">
        <v>1</v>
      </c>
      <c r="R42" s="283">
        <f t="shared" ref="R42:R46" si="4">+Q42/S42</f>
        <v>0.16621129326047357</v>
      </c>
      <c r="S42" s="282">
        <f>+(F42-E42)/365*12</f>
        <v>6.0164383561643842</v>
      </c>
    </row>
    <row r="43" spans="3:19" ht="49.5" customHeight="1" x14ac:dyDescent="0.25">
      <c r="C43" s="94" t="str">
        <f>+Formulación!C43</f>
        <v>CARACTERÍSTICA Nº 27. Inserción del proyecto curricular en contextos académicos nacionales e internacionales</v>
      </c>
      <c r="D43" s="94" t="str">
        <f>+Formulación!D43</f>
        <v>Promoción de la movilidad de profesores y estudiantes en doble vía con propósitos académicos</v>
      </c>
      <c r="E43" s="86">
        <v>42736</v>
      </c>
      <c r="F43" s="86">
        <v>43100</v>
      </c>
      <c r="G43" s="252" t="s">
        <v>276</v>
      </c>
      <c r="H43" s="94" t="str">
        <f>+Formulación!H43</f>
        <v>Número de profesores y estudiantes  en doble vía</v>
      </c>
      <c r="I43" s="94" t="str">
        <f>+Formulación!K43</f>
        <v>Registros de Número de profesores y estudiantes  en doble vía</v>
      </c>
      <c r="J43" s="257" t="s">
        <v>429</v>
      </c>
      <c r="K43" s="94" t="str">
        <f>+Formulación!I43</f>
        <v>Profesora Maribel Pinilla</v>
      </c>
      <c r="L43" s="250" t="s">
        <v>352</v>
      </c>
      <c r="M43" s="250" t="s">
        <v>353</v>
      </c>
      <c r="N43" s="86"/>
      <c r="O43" s="250" t="s">
        <v>354</v>
      </c>
      <c r="P43" s="257">
        <f>+'Metas anuales plan'!M43</f>
        <v>0.1666</v>
      </c>
      <c r="Q43" s="280">
        <v>1</v>
      </c>
      <c r="R43" s="283">
        <f t="shared" si="4"/>
        <v>8.3562271062271057E-2</v>
      </c>
      <c r="S43" s="282">
        <f>+(F43-E43)/365*12</f>
        <v>11.967123287671233</v>
      </c>
    </row>
    <row r="44" spans="3:19" ht="63" x14ac:dyDescent="0.25">
      <c r="C44" s="94" t="str">
        <f>+Formulación!C44</f>
        <v>CARACTERÍSTICA Nº 27. Inserción del proyecto curricular en contextos académicos nacionales e internacionales</v>
      </c>
      <c r="D44" s="94" t="str">
        <f>+Formulación!D44</f>
        <v>Elaboración de un estudio de factibilidad para la doble titulación y/o formación en el programa.</v>
      </c>
      <c r="E44" s="86">
        <f>+Formulación!E44</f>
        <v>42931</v>
      </c>
      <c r="F44" s="86">
        <v>43100</v>
      </c>
      <c r="G44" s="252" t="s">
        <v>276</v>
      </c>
      <c r="H44" s="94" t="str">
        <f>+Formulación!H44</f>
        <v>Concepto de viabilidad sobre la doble titulación y/o formación</v>
      </c>
      <c r="I44" s="94" t="str">
        <f>+Formulación!K44</f>
        <v>Concepto favorable de viabilidad de la implementación de la doble titulación y/o formación</v>
      </c>
      <c r="J44" s="257" t="s">
        <v>429</v>
      </c>
      <c r="K44" s="94" t="str">
        <f>+Formulación!I44</f>
        <v>Profesora Luisa Fernanda Gonzalez</v>
      </c>
      <c r="L44" s="250" t="s">
        <v>358</v>
      </c>
      <c r="M44" s="92" t="s">
        <v>162</v>
      </c>
      <c r="N44" s="250" t="s">
        <v>360</v>
      </c>
      <c r="O44" s="92" t="s">
        <v>359</v>
      </c>
      <c r="P44" s="257">
        <f>+'Metas anuales plan'!M44</f>
        <v>0.1666</v>
      </c>
      <c r="Q44" s="280">
        <v>1</v>
      </c>
      <c r="R44" s="283">
        <f t="shared" si="4"/>
        <v>0.17998027613412229</v>
      </c>
      <c r="S44" s="282">
        <f>+(F44-E44)/365*12</f>
        <v>5.5561643835616437</v>
      </c>
    </row>
    <row r="45" spans="3:19" ht="94.5" x14ac:dyDescent="0.25">
      <c r="C45" s="94" t="str">
        <f>+Formulación!C45</f>
        <v>CARACTERÍSTICA Nº 27. Inserción del proyecto curricular en contextos académicos nacionales e internacionales</v>
      </c>
      <c r="D45" s="94" t="str">
        <f>+Formulación!D45</f>
        <v>Convenio de Cooperación Académica Internacional con el Instituto de Investigaciones Ambientales de Suecia</v>
      </c>
      <c r="E45" s="86">
        <f>+Formulación!E45</f>
        <v>42901</v>
      </c>
      <c r="F45" s="86">
        <v>43100</v>
      </c>
      <c r="G45" s="249" t="s">
        <v>274</v>
      </c>
      <c r="H45" s="94" t="str">
        <f>+Formulación!H45</f>
        <v>Firma del Convenio marco y convenios con dos (2) Universidades Suecas para movilidad docente y estudiantil</v>
      </c>
      <c r="I45" s="94" t="str">
        <f>+Formulación!K45</f>
        <v>Firma efectiva de los convenios y movilidad académica</v>
      </c>
      <c r="J45" s="257" t="s">
        <v>457</v>
      </c>
      <c r="K45" s="94" t="str">
        <f>+Formulación!I45</f>
        <v>Prof. Tito Gutiérrez</v>
      </c>
      <c r="L45" s="250" t="s">
        <v>448</v>
      </c>
      <c r="M45" s="92" t="s">
        <v>449</v>
      </c>
      <c r="N45" s="250" t="s">
        <v>450</v>
      </c>
      <c r="O45" s="92" t="s">
        <v>451</v>
      </c>
      <c r="P45" s="257" t="str">
        <f>+'Metas anuales plan'!M45</f>
        <v>Dic/-31-Firma convenio marco</v>
      </c>
      <c r="Q45" s="280"/>
      <c r="R45" s="283"/>
      <c r="S45" s="282"/>
    </row>
    <row r="46" spans="3:19" ht="78.75" x14ac:dyDescent="0.25">
      <c r="C46" s="94" t="str">
        <f>+Formulación!C46</f>
        <v>CARACTERÍSTICA Nº 28. Relaciones externas de profesores y estudiantes.</v>
      </c>
      <c r="D46" s="94" t="str">
        <f>+Formulación!D46</f>
        <v>Estimular el contacto con miembros de comunidades academicas</v>
      </c>
      <c r="E46" s="86">
        <f>+Formulación!E46</f>
        <v>42809</v>
      </c>
      <c r="F46" s="86">
        <v>43100</v>
      </c>
      <c r="G46" s="249" t="s">
        <v>274</v>
      </c>
      <c r="H46" s="94" t="str">
        <f>+Formulación!H46</f>
        <v>Número de relaciones con comunidades académicas</v>
      </c>
      <c r="I46" s="94" t="str">
        <f>+Formulación!K46</f>
        <v>Registro estadístico de relaciones establecidas</v>
      </c>
      <c r="J46" s="257" t="s">
        <v>429</v>
      </c>
      <c r="K46" s="94" t="str">
        <f>+Formulación!I46</f>
        <v>Profesora Nadenka Melo</v>
      </c>
      <c r="L46" s="86"/>
      <c r="M46" s="92" t="s">
        <v>361</v>
      </c>
      <c r="N46" s="86"/>
      <c r="O46" s="92" t="s">
        <v>362</v>
      </c>
      <c r="P46" s="257">
        <f>+'Metas anuales plan'!M46</f>
        <v>0.25</v>
      </c>
      <c r="Q46" s="280">
        <v>1</v>
      </c>
      <c r="R46" s="283">
        <f t="shared" si="4"/>
        <v>0.10452462772050401</v>
      </c>
      <c r="S46" s="282">
        <f>+(F46-E46)/365*12</f>
        <v>9.5671232876712331</v>
      </c>
    </row>
    <row r="47" spans="3:19" ht="15.75" x14ac:dyDescent="0.25">
      <c r="C47" s="94"/>
      <c r="D47" s="94"/>
      <c r="E47" s="86"/>
      <c r="F47" s="86"/>
      <c r="G47" s="263"/>
      <c r="H47" s="105"/>
      <c r="I47" s="92"/>
      <c r="J47" s="92"/>
      <c r="K47" s="94"/>
      <c r="L47" s="86"/>
      <c r="M47" s="86"/>
      <c r="N47" s="86"/>
      <c r="O47" s="86"/>
      <c r="P47" s="86"/>
      <c r="Q47" s="284"/>
      <c r="R47" s="284"/>
      <c r="S47" s="284"/>
    </row>
    <row r="48" spans="3:19" ht="31.5" x14ac:dyDescent="0.25">
      <c r="C48" s="102" t="s">
        <v>15</v>
      </c>
      <c r="D48" s="87"/>
      <c r="E48" s="87"/>
      <c r="F48" s="87"/>
      <c r="G48" s="87"/>
      <c r="H48" s="87"/>
      <c r="I48" s="87"/>
      <c r="J48" s="87"/>
      <c r="K48" s="87"/>
      <c r="L48" s="87"/>
      <c r="M48" s="87"/>
      <c r="N48" s="87"/>
      <c r="O48" s="87"/>
      <c r="P48" s="87"/>
      <c r="Q48" s="284"/>
      <c r="R48" s="284"/>
      <c r="S48" s="284"/>
    </row>
    <row r="49" spans="3:19" ht="78.75" x14ac:dyDescent="0.25">
      <c r="C49" s="94" t="str">
        <f>+Formulación!C49</f>
        <v>CARACTERÍSTICA Nº 29. Formación para la investigación, la innovación y la creación artística y cultural</v>
      </c>
      <c r="D49" s="94" t="str">
        <f>+Formulación!D49</f>
        <v>Fortalecimiento de grupos y semilleros de investigación.</v>
      </c>
      <c r="E49" s="86">
        <v>42736</v>
      </c>
      <c r="F49" s="86">
        <v>43100</v>
      </c>
      <c r="G49" s="249" t="s">
        <v>274</v>
      </c>
      <c r="H49" s="94" t="str">
        <f>+Formulación!H49</f>
        <v>Número de participaciones en encuentros de semilleros u otros eventos</v>
      </c>
      <c r="I49" s="94" t="str">
        <f>+Formulación!K49</f>
        <v>Registro de la evolución de las participaciones en encuentros de semilleros u otros eventos</v>
      </c>
      <c r="J49" s="257" t="s">
        <v>429</v>
      </c>
      <c r="K49" s="94" t="str">
        <f>+Formulación!I49</f>
        <v>Profesores directores y lideres de grupos y semilleros de investigación</v>
      </c>
      <c r="L49" s="250" t="s">
        <v>363</v>
      </c>
      <c r="M49" s="92" t="s">
        <v>183</v>
      </c>
      <c r="N49" s="86"/>
      <c r="O49" s="250" t="s">
        <v>364</v>
      </c>
      <c r="P49" s="257">
        <f>+'Metas anuales plan'!M49</f>
        <v>0.1666</v>
      </c>
      <c r="Q49" s="280">
        <v>1</v>
      </c>
      <c r="R49" s="283">
        <f t="shared" ref="R49:R52" si="5">+Q49/S49</f>
        <v>8.3562271062271057E-2</v>
      </c>
      <c r="S49" s="282">
        <f>+(F49-E49)/365*12</f>
        <v>11.967123287671233</v>
      </c>
    </row>
    <row r="50" spans="3:19" ht="78.75" x14ac:dyDescent="0.25">
      <c r="C50" s="94" t="str">
        <f>+Formulación!C50</f>
        <v>CARACTERÍSTICA Nº 29. Formación para la investigación, la innovación y la creación artística y cultural</v>
      </c>
      <c r="D50" s="94" t="str">
        <f>+Formulación!D50</f>
        <v>Seguimiento al número de proyectos de grado en modalidad de investigación</v>
      </c>
      <c r="E50" s="86">
        <v>42736</v>
      </c>
      <c r="F50" s="86">
        <v>43100</v>
      </c>
      <c r="G50" s="249" t="s">
        <v>274</v>
      </c>
      <c r="H50" s="94" t="str">
        <f>+Formulación!H50</f>
        <v>Número de trabajos de grado en la modalidad de investigación</v>
      </c>
      <c r="I50" s="94" t="str">
        <f>+Formulación!K50</f>
        <v>Registro de número de trabajos de grado en la modalidad de investigación</v>
      </c>
      <c r="J50" s="257" t="s">
        <v>429</v>
      </c>
      <c r="K50" s="94" t="str">
        <f>+Formulación!I50</f>
        <v>Profesores directores y lideres de grupos y semilleros de investigación</v>
      </c>
      <c r="L50" s="250" t="s">
        <v>363</v>
      </c>
      <c r="M50" s="92" t="s">
        <v>184</v>
      </c>
      <c r="N50" s="86"/>
      <c r="O50" s="250" t="s">
        <v>364</v>
      </c>
      <c r="P50" s="257">
        <f>+'Metas anuales plan'!M50</f>
        <v>0.1666</v>
      </c>
      <c r="Q50" s="280">
        <v>1</v>
      </c>
      <c r="R50" s="283">
        <f t="shared" si="5"/>
        <v>8.3562271062271057E-2</v>
      </c>
      <c r="S50" s="282">
        <f>+(F50-E50)/365*12</f>
        <v>11.967123287671233</v>
      </c>
    </row>
    <row r="51" spans="3:19" ht="63" x14ac:dyDescent="0.25">
      <c r="C51" s="94" t="str">
        <f>+Formulación!C51</f>
        <v>CARACTERÍSTICA Nº 30. Compromiso con la investigación y la creación artística y cultural</v>
      </c>
      <c r="D51" s="94" t="str">
        <f>+Formulación!D51</f>
        <v>Incrementar la productividad académica y la publicación del material docente.</v>
      </c>
      <c r="E51" s="86">
        <v>42736</v>
      </c>
      <c r="F51" s="86">
        <v>43100</v>
      </c>
      <c r="G51" s="249" t="s">
        <v>274</v>
      </c>
      <c r="H51" s="94" t="str">
        <f>+Formulación!H51</f>
        <v>Número de publicaciones de docentes y estudiantes</v>
      </c>
      <c r="I51" s="94" t="str">
        <f>+Formulación!K51</f>
        <v>Registro de número de publicaciones de docentes y estudiantes</v>
      </c>
      <c r="J51" s="257" t="s">
        <v>429</v>
      </c>
      <c r="K51" s="94" t="str">
        <f>+Formulación!I51</f>
        <v>Profesora Maribel Pinilla</v>
      </c>
      <c r="L51" s="250" t="s">
        <v>363</v>
      </c>
      <c r="M51" s="92" t="s">
        <v>188</v>
      </c>
      <c r="N51" s="86"/>
      <c r="O51" s="250" t="s">
        <v>364</v>
      </c>
      <c r="P51" s="257">
        <f>+'Metas anuales plan'!M51</f>
        <v>0.1666</v>
      </c>
      <c r="Q51" s="280">
        <v>1</v>
      </c>
      <c r="R51" s="283">
        <f t="shared" si="5"/>
        <v>8.3562271062271057E-2</v>
      </c>
      <c r="S51" s="282">
        <f>+(F51-E51)/365*12</f>
        <v>11.967123287671233</v>
      </c>
    </row>
    <row r="52" spans="3:19" ht="63" x14ac:dyDescent="0.25">
      <c r="C52" s="94" t="str">
        <f>+Formulación!C52</f>
        <v>CARACTERÍSTICA Nº 30. Compromiso con la investigación y la creación artística y cultural</v>
      </c>
      <c r="D52" s="94" t="str">
        <f>+Formulación!D52</f>
        <v>Mayor participación de los docentes en eventos académicos.</v>
      </c>
      <c r="E52" s="86">
        <v>42736</v>
      </c>
      <c r="F52" s="86">
        <v>43100</v>
      </c>
      <c r="G52" s="249" t="s">
        <v>274</v>
      </c>
      <c r="H52" s="94" t="str">
        <f>+Formulación!H52</f>
        <v>Número de participaciones de los docentes en eventos académicos</v>
      </c>
      <c r="I52" s="94" t="str">
        <f>+Formulación!K52</f>
        <v>Registro de número de participaciones de los docentes en eventos académicos</v>
      </c>
      <c r="J52" s="257" t="s">
        <v>429</v>
      </c>
      <c r="K52" s="94" t="str">
        <f>+Formulación!I52</f>
        <v>Profesora Maribel Pinilla</v>
      </c>
      <c r="L52" s="250" t="s">
        <v>363</v>
      </c>
      <c r="M52" s="92" t="s">
        <v>191</v>
      </c>
      <c r="N52" s="86"/>
      <c r="O52" s="250" t="s">
        <v>364</v>
      </c>
      <c r="P52" s="257">
        <f>+'Metas anuales plan'!M52</f>
        <v>0.1666</v>
      </c>
      <c r="Q52" s="280">
        <v>1</v>
      </c>
      <c r="R52" s="283">
        <f t="shared" si="5"/>
        <v>8.3562271062271057E-2</v>
      </c>
      <c r="S52" s="282">
        <f>+(F52-E52)/365*12</f>
        <v>11.967123287671233</v>
      </c>
    </row>
    <row r="53" spans="3:19" ht="15.75" x14ac:dyDescent="0.25">
      <c r="C53" s="94"/>
      <c r="D53" s="94"/>
      <c r="E53" s="86"/>
      <c r="F53" s="86"/>
      <c r="G53" s="86"/>
      <c r="H53" s="92"/>
      <c r="I53" s="92"/>
      <c r="J53" s="92"/>
      <c r="K53" s="92"/>
      <c r="L53" s="86"/>
      <c r="M53" s="86"/>
      <c r="N53" s="86"/>
      <c r="O53" s="86"/>
      <c r="P53" s="86"/>
      <c r="Q53" s="284"/>
      <c r="R53" s="284"/>
      <c r="S53" s="284"/>
    </row>
    <row r="54" spans="3:19" ht="15.75" x14ac:dyDescent="0.25">
      <c r="C54" s="102" t="s">
        <v>16</v>
      </c>
      <c r="D54" s="87"/>
      <c r="E54" s="87"/>
      <c r="F54" s="87"/>
      <c r="G54" s="87"/>
      <c r="H54" s="87"/>
      <c r="I54" s="87"/>
      <c r="J54" s="87"/>
      <c r="K54" s="87"/>
      <c r="L54" s="87"/>
      <c r="M54" s="87"/>
      <c r="N54" s="87"/>
      <c r="O54" s="87"/>
      <c r="P54" s="87"/>
      <c r="Q54" s="284"/>
      <c r="R54" s="284"/>
      <c r="S54" s="284"/>
    </row>
    <row r="55" spans="3:19" ht="63" x14ac:dyDescent="0.25">
      <c r="C55" s="94" t="str">
        <f>+Formulación!C55</f>
        <v>CARACTERÍSTICA Nº 31. Políticas, programas y servicios de bienestar universitario</v>
      </c>
      <c r="D55" s="94" t="str">
        <f>+Formulación!D55</f>
        <v>Divulgación de los servicios prestados por Bienestar Institucional.</v>
      </c>
      <c r="E55" s="86">
        <f>+Formulación!E55</f>
        <v>42809</v>
      </c>
      <c r="F55" s="86">
        <v>43100</v>
      </c>
      <c r="G55" s="249" t="s">
        <v>274</v>
      </c>
      <c r="H55" s="94" t="str">
        <f>+Formulación!H55</f>
        <v>Número de estudiantes que conocen los servicios de bienestar universitario</v>
      </c>
      <c r="I55" s="94" t="str">
        <f>+Formulación!K55</f>
        <v>Nuevos estudiantes que conocen los servicios de bienestar universitario</v>
      </c>
      <c r="J55" s="257" t="s">
        <v>418</v>
      </c>
      <c r="K55" s="94" t="str">
        <f>+Formulación!I55</f>
        <v>Prof Tito Gutiérrez</v>
      </c>
      <c r="L55" s="250" t="s">
        <v>367</v>
      </c>
      <c r="M55" s="250" t="s">
        <v>289</v>
      </c>
      <c r="N55" s="86"/>
      <c r="O55" s="250" t="s">
        <v>365</v>
      </c>
      <c r="P55" s="257">
        <f>+'Metas anuales plan'!M55</f>
        <v>0.25</v>
      </c>
      <c r="Q55" s="280">
        <v>1</v>
      </c>
      <c r="R55" s="283">
        <f t="shared" ref="R55:R58" si="6">+Q55/S55</f>
        <v>0.10452462772050401</v>
      </c>
      <c r="S55" s="282">
        <f>+(F55-E55)/365*12</f>
        <v>9.5671232876712331</v>
      </c>
    </row>
    <row r="56" spans="3:19" ht="78.75" x14ac:dyDescent="0.25">
      <c r="C56" s="94" t="str">
        <f>+Formulación!C56</f>
        <v>CARACTERÍSTICA Nº 32.  PERMANENCIA Y RETENCIÓN ESTUDIANTIL</v>
      </c>
      <c r="D56" s="94" t="str">
        <f>+Formulación!D56</f>
        <v>Seguimiento a las razones de aplazamientos, retiros definitivos y deserción académica.</v>
      </c>
      <c r="E56" s="86">
        <f>+Formulación!E56</f>
        <v>42809</v>
      </c>
      <c r="F56" s="86">
        <f>+Formulación!F56</f>
        <v>43084</v>
      </c>
      <c r="G56" s="249" t="s">
        <v>274</v>
      </c>
      <c r="H56" s="94" t="str">
        <f>+Formulación!H56</f>
        <v>Documento de causas de aplazamientos, retiros definitivos y deserción académica</v>
      </c>
      <c r="I56" s="94" t="str">
        <f>+Formulación!K56</f>
        <v>Entrega de documento en la fecha programada</v>
      </c>
      <c r="J56" s="257" t="s">
        <v>409</v>
      </c>
      <c r="K56" s="94" t="str">
        <f>+Formulación!I56</f>
        <v>Profesora Beatriz Guzmán</v>
      </c>
      <c r="L56" s="250" t="s">
        <v>368</v>
      </c>
      <c r="M56" s="92" t="s">
        <v>198</v>
      </c>
      <c r="N56" s="86"/>
      <c r="O56" s="250" t="s">
        <v>369</v>
      </c>
      <c r="P56" s="257">
        <f>+'Metas anuales plan'!M56</f>
        <v>1</v>
      </c>
      <c r="Q56" s="280">
        <v>1</v>
      </c>
      <c r="R56" s="283">
        <f t="shared" si="6"/>
        <v>0.1106060606060606</v>
      </c>
      <c r="S56" s="282">
        <f>+(F56-E56)/365*12</f>
        <v>9.0410958904109595</v>
      </c>
    </row>
    <row r="57" spans="3:19" ht="78.75" x14ac:dyDescent="0.25">
      <c r="C57" s="94" t="str">
        <f>+Formulación!C57</f>
        <v>CARACTERÍSTICA Nº 32.  PERMANENCIA Y RETENCIÓN ESTUDIANTIL</v>
      </c>
      <c r="D57" s="94" t="str">
        <f>+Formulación!D57</f>
        <v>Seguimiento de los espacios académicos de alta repitencia.</v>
      </c>
      <c r="E57" s="86">
        <f>+Formulación!E57</f>
        <v>42809</v>
      </c>
      <c r="F57" s="86">
        <v>43100</v>
      </c>
      <c r="G57" s="249" t="s">
        <v>274</v>
      </c>
      <c r="H57" s="94" t="str">
        <f>+Formulación!H57</f>
        <v>Informe descripción de espacios académicos de alta repitencia</v>
      </c>
      <c r="I57" s="94" t="str">
        <f>+Formulación!K57</f>
        <v>Conocimiento certero de las causas y soluciones a la alta repitencia</v>
      </c>
      <c r="J57" s="257" t="s">
        <v>429</v>
      </c>
      <c r="K57" s="94" t="str">
        <f>+Formulación!I57</f>
        <v>Profesora Beatriz Guzmán</v>
      </c>
      <c r="L57" s="250" t="s">
        <v>370</v>
      </c>
      <c r="M57" s="92" t="s">
        <v>201</v>
      </c>
      <c r="N57" s="86"/>
      <c r="O57" s="250" t="s">
        <v>371</v>
      </c>
      <c r="P57" s="257">
        <f>+'Metas anuales plan'!M57</f>
        <v>0.25</v>
      </c>
      <c r="Q57" s="280">
        <v>1</v>
      </c>
      <c r="R57" s="283">
        <f t="shared" si="6"/>
        <v>0.10452462772050401</v>
      </c>
      <c r="S57" s="282">
        <f>+(F57-E57)/365*12</f>
        <v>9.5671232876712331</v>
      </c>
    </row>
    <row r="58" spans="3:19" ht="63" x14ac:dyDescent="0.25">
      <c r="C58" s="94" t="str">
        <f>+Formulación!C58</f>
        <v>CARACTERÍSTICA Nº 32.  PERMANENCIA Y RETENCIÓN ESTUDIANTIL</v>
      </c>
      <c r="D58" s="94" t="str">
        <f>+Formulación!D58</f>
        <v>Estrategias de permanencia y retención acordes con las metodologías de enseñanza período 2010-2016</v>
      </c>
      <c r="E58" s="86">
        <v>42736</v>
      </c>
      <c r="F58" s="86">
        <f>+Formulación!F58</f>
        <v>42824</v>
      </c>
      <c r="G58" s="249" t="s">
        <v>274</v>
      </c>
      <c r="H58" s="94" t="str">
        <f>+Formulación!H58</f>
        <v>Documento estrategias de permanencia y retención</v>
      </c>
      <c r="I58" s="94" t="str">
        <f>+Formulación!K58</f>
        <v>Documento estrategias de permanencia y retención en la fechas estipuladas</v>
      </c>
      <c r="J58" s="257" t="s">
        <v>409</v>
      </c>
      <c r="K58" s="94" t="str">
        <f>+Formulación!I58</f>
        <v>Prof. Rodrigo Rey</v>
      </c>
      <c r="L58" s="250" t="s">
        <v>372</v>
      </c>
      <c r="M58" s="92" t="s">
        <v>252</v>
      </c>
      <c r="N58" s="86"/>
      <c r="O58" s="86" t="s">
        <v>385</v>
      </c>
      <c r="P58" s="257">
        <f>+'Metas anuales plan'!M58</f>
        <v>1</v>
      </c>
      <c r="Q58" s="280">
        <v>1</v>
      </c>
      <c r="R58" s="283">
        <f t="shared" si="6"/>
        <v>0.34564393939393939</v>
      </c>
      <c r="S58" s="282">
        <f>+(F58-E58)/365*12</f>
        <v>2.893150684931507</v>
      </c>
    </row>
    <row r="59" spans="3:19" ht="15.75" x14ac:dyDescent="0.25">
      <c r="C59" s="94"/>
      <c r="D59" s="94"/>
      <c r="E59" s="86"/>
      <c r="F59" s="86"/>
      <c r="G59" s="86"/>
      <c r="H59" s="92"/>
      <c r="I59" s="92"/>
      <c r="J59" s="92"/>
      <c r="K59" s="104"/>
      <c r="L59" s="86"/>
      <c r="M59" s="86"/>
      <c r="N59" s="86"/>
      <c r="O59" s="86"/>
      <c r="P59" s="86"/>
      <c r="Q59" s="284"/>
      <c r="R59" s="284"/>
      <c r="S59" s="284"/>
    </row>
    <row r="60" spans="3:19" ht="31.5" x14ac:dyDescent="0.25">
      <c r="C60" s="102" t="s">
        <v>17</v>
      </c>
      <c r="D60" s="87"/>
      <c r="E60" s="87"/>
      <c r="F60" s="87"/>
      <c r="G60" s="87"/>
      <c r="H60" s="87"/>
      <c r="I60" s="87"/>
      <c r="J60" s="87"/>
      <c r="K60" s="87"/>
      <c r="L60" s="87"/>
      <c r="M60" s="87"/>
      <c r="N60" s="87"/>
      <c r="O60" s="87"/>
      <c r="P60" s="87"/>
      <c r="Q60" s="284"/>
      <c r="R60" s="284"/>
      <c r="S60" s="284"/>
    </row>
    <row r="61" spans="3:19" ht="126" x14ac:dyDescent="0.25">
      <c r="C61" s="94" t="str">
        <f>+Formulación!C61</f>
        <v>CARACTERÍSTICA Nº 33 ORGANIZACIÓN, ADMINISTRACIÓN Y GESTIÓN DEL PROGRAMA</v>
      </c>
      <c r="D61" s="94" t="str">
        <f>+Formulación!D61</f>
        <v xml:space="preserve">Planeación del sistema de gestión de Calidad bajo la norma ISO 9001: 2015 </v>
      </c>
      <c r="E61" s="86">
        <f>+Formulación!E61</f>
        <v>42767</v>
      </c>
      <c r="F61" s="86">
        <v>43100</v>
      </c>
      <c r="G61" s="249" t="s">
        <v>274</v>
      </c>
      <c r="H61" s="94" t="str">
        <f>+Formulación!H61</f>
        <v>Documentación completa de los procesos críticos del Proyecto Curricular</v>
      </c>
      <c r="I61" s="94" t="str">
        <f>+Formulación!K61</f>
        <v>Sensibilización de los procesos críticos del Proyecto Curricular al personal administrativo</v>
      </c>
      <c r="J61" s="94" t="s">
        <v>433</v>
      </c>
      <c r="K61" s="94" t="str">
        <f>+Formulación!I61</f>
        <v>Profesora Ileana Romea</v>
      </c>
      <c r="L61" s="250" t="s">
        <v>373</v>
      </c>
      <c r="M61" s="92" t="s">
        <v>263</v>
      </c>
      <c r="N61" s="250" t="s">
        <v>376</v>
      </c>
      <c r="O61" s="250" t="s">
        <v>384</v>
      </c>
      <c r="P61" s="258">
        <f>+'Metas anuales plan'!M61</f>
        <v>3</v>
      </c>
      <c r="Q61" s="280">
        <v>1</v>
      </c>
      <c r="R61" s="283">
        <f t="shared" ref="R61:R64" si="7">+Q61/S61</f>
        <v>9.1341341341341337E-2</v>
      </c>
      <c r="S61" s="282">
        <f>+(F61-E61)/365*12</f>
        <v>10.947945205479453</v>
      </c>
    </row>
    <row r="62" spans="3:19" ht="78.75" x14ac:dyDescent="0.25">
      <c r="C62" s="94" t="str">
        <f>+Formulación!C62</f>
        <v>CARACTERÍSTICA Nº 33 ORGANIZACIÓN, ADMINISTRACIÓN Y GESTIÓN DEL PROGRAMA</v>
      </c>
      <c r="D62" s="94" t="str">
        <f>+Formulación!D62</f>
        <v>Mejorar la apreciación que tienen los estudiantes de los procesos administrativos del Proyecto Curricular</v>
      </c>
      <c r="E62" s="86">
        <f>+Formulación!E62</f>
        <v>42948</v>
      </c>
      <c r="F62" s="86">
        <v>43100</v>
      </c>
      <c r="G62" s="252" t="s">
        <v>276</v>
      </c>
      <c r="H62" s="94" t="str">
        <f>+Formulación!H62</f>
        <v>Grado de apreciación de los estudiantes en relación a los procesos administrativos en el programa</v>
      </c>
      <c r="I62" s="94" t="str">
        <f>+Formulación!K62</f>
        <v>Porcentaje de apreciación superior al 60% de los estudiantes acerca de la eficiencia en los procesos administrativos del programa</v>
      </c>
      <c r="J62" s="267" t="s">
        <v>418</v>
      </c>
      <c r="K62" s="94" t="str">
        <f>+Formulación!I62</f>
        <v>Profesora Ileana Romea</v>
      </c>
      <c r="L62" s="250" t="s">
        <v>375</v>
      </c>
      <c r="M62" s="92" t="s">
        <v>203</v>
      </c>
      <c r="N62" s="86"/>
      <c r="O62" s="250" t="s">
        <v>383</v>
      </c>
      <c r="P62" s="257">
        <f>+'Metas anuales plan'!M62</f>
        <v>0.23333333333333331</v>
      </c>
      <c r="Q62" s="280">
        <v>1</v>
      </c>
      <c r="R62" s="283">
        <f t="shared" si="7"/>
        <v>0.20010964912280702</v>
      </c>
      <c r="S62" s="282">
        <f>+(F62-E62)/365*12</f>
        <v>4.9972602739726026</v>
      </c>
    </row>
    <row r="63" spans="3:19" ht="94.5" x14ac:dyDescent="0.25">
      <c r="C63" s="94" t="str">
        <f>+Formulación!C63</f>
        <v>CARACTERÍSTICA Nº 34 SISTEMAS DE COMUNICACIÓN E INFORMACIÓN</v>
      </c>
      <c r="D63" s="94" t="str">
        <f>+Formulación!D63</f>
        <v>Mejoramiento de la apreciación de la comunidad académica sobre el acceso con calidad a los sistemas de comunicación e información</v>
      </c>
      <c r="E63" s="86">
        <f>+Formulación!E63</f>
        <v>42948</v>
      </c>
      <c r="F63" s="86">
        <v>43100</v>
      </c>
      <c r="G63" s="252" t="s">
        <v>276</v>
      </c>
      <c r="H63" s="94" t="str">
        <f>+Formulación!H63</f>
        <v>Porcentaje de apreciación de la comunidad académica sobre el acceso con calidad a los sistemas de comunicación e información</v>
      </c>
      <c r="I63" s="94" t="str">
        <f>+Formulación!K63</f>
        <v>Porcentaje de apreciación superior al 60% de la comunidad académica sobre el acceso con calidad a los sistemas de comunicación e información</v>
      </c>
      <c r="J63" s="257" t="s">
        <v>408</v>
      </c>
      <c r="K63" s="94" t="str">
        <f>+Formulación!I63</f>
        <v>Prof. Rodrigo Rey</v>
      </c>
      <c r="L63" s="250" t="s">
        <v>375</v>
      </c>
      <c r="M63" s="92" t="s">
        <v>243</v>
      </c>
      <c r="N63" s="86"/>
      <c r="O63" s="250" t="s">
        <v>383</v>
      </c>
      <c r="P63" s="257">
        <f>+'Metas anuales plan'!M63</f>
        <v>0.1</v>
      </c>
      <c r="Q63" s="280">
        <v>1</v>
      </c>
      <c r="R63" s="283">
        <f t="shared" si="7"/>
        <v>0.20010964912280702</v>
      </c>
      <c r="S63" s="282">
        <f>+(F63-E63)/365*12</f>
        <v>4.9972602739726026</v>
      </c>
    </row>
    <row r="64" spans="3:19" ht="78.75" x14ac:dyDescent="0.25">
      <c r="C64" s="94" t="str">
        <f>+Formulación!C64</f>
        <v>CARACTERÍSTICA Nº 34 SISTEMAS DE COMUNICACIÓN E INFORMACIÓN</v>
      </c>
      <c r="D64" s="94" t="str">
        <f>+Formulación!D64</f>
        <v>Fortalecimiento de las estrategias de conectividad y comunicación de los miembros de la comunidad académica</v>
      </c>
      <c r="E64" s="86">
        <f>+Formulación!E64</f>
        <v>42767</v>
      </c>
      <c r="F64" s="86">
        <f>+Formulación!F64</f>
        <v>43084</v>
      </c>
      <c r="G64" s="249" t="s">
        <v>274</v>
      </c>
      <c r="H64" s="94" t="str">
        <f>+Formulación!H64</f>
        <v>Número de estrategias de conectividad y comunicaciones</v>
      </c>
      <c r="I64" s="94" t="str">
        <f>+Formulación!K64</f>
        <v>Grado de implementación de estrategias</v>
      </c>
      <c r="J64" s="257" t="s">
        <v>429</v>
      </c>
      <c r="K64" s="94" t="str">
        <f>+Formulación!I64</f>
        <v>Representantes Estudiantiles</v>
      </c>
      <c r="L64" s="250" t="s">
        <v>348</v>
      </c>
      <c r="M64" s="92" t="s">
        <v>374</v>
      </c>
      <c r="N64" s="86"/>
      <c r="O64" s="250" t="s">
        <v>383</v>
      </c>
      <c r="P64" s="257">
        <f>+'Metas anuales plan'!M64</f>
        <v>1</v>
      </c>
      <c r="Q64" s="280">
        <v>1</v>
      </c>
      <c r="R64" s="283">
        <f t="shared" si="7"/>
        <v>9.4637223974763415E-2</v>
      </c>
      <c r="S64" s="286">
        <f>+(F64-E64)/30</f>
        <v>10.566666666666666</v>
      </c>
    </row>
    <row r="65" spans="3:19" ht="15.75" x14ac:dyDescent="0.25">
      <c r="C65" s="94"/>
      <c r="D65" s="95"/>
      <c r="E65" s="86"/>
      <c r="F65" s="86"/>
      <c r="G65" s="86"/>
      <c r="H65" s="92"/>
      <c r="I65" s="92"/>
      <c r="J65" s="92"/>
      <c r="K65" s="104"/>
      <c r="L65" s="86"/>
      <c r="M65" s="86"/>
      <c r="N65" s="86"/>
      <c r="O65" s="86"/>
      <c r="P65" s="86"/>
      <c r="Q65" s="284"/>
      <c r="R65" s="284"/>
      <c r="S65" s="284"/>
    </row>
    <row r="66" spans="3:19" ht="31.5" x14ac:dyDescent="0.25">
      <c r="C66" s="102" t="s">
        <v>18</v>
      </c>
      <c r="D66" s="87"/>
      <c r="E66" s="87"/>
      <c r="F66" s="87"/>
      <c r="G66" s="87"/>
      <c r="H66" s="87"/>
      <c r="I66" s="87"/>
      <c r="J66" s="87"/>
      <c r="K66" s="87"/>
      <c r="L66" s="87"/>
      <c r="M66" s="87"/>
      <c r="N66" s="87"/>
      <c r="O66" s="87"/>
      <c r="P66" s="87"/>
      <c r="Q66" s="284"/>
      <c r="R66" s="284"/>
      <c r="S66" s="284"/>
    </row>
    <row r="67" spans="3:19" ht="63" customHeight="1" x14ac:dyDescent="0.25">
      <c r="C67" s="94" t="str">
        <f>+Formulación!C67</f>
        <v>CARACTERÍSTICA Nº 36. Seguimiento de los egresados</v>
      </c>
      <c r="D67" s="94" t="str">
        <f>+Formulación!D67</f>
        <v>Actualización de la base de datos y seguimiento de los egresados del programa de Administración Ambiental</v>
      </c>
      <c r="E67" s="86">
        <f>+Formulación!E67</f>
        <v>42795</v>
      </c>
      <c r="F67" s="86">
        <v>43100</v>
      </c>
      <c r="G67" s="249" t="s">
        <v>274</v>
      </c>
      <c r="H67" s="94" t="str">
        <f>+Formulación!H67</f>
        <v>Número de egresados con datos actualizados</v>
      </c>
      <c r="I67" s="94" t="str">
        <f>+Formulación!K67</f>
        <v>60% de egresados con datos actualizados de la base de datos anterior</v>
      </c>
      <c r="J67" s="94" t="s">
        <v>431</v>
      </c>
      <c r="K67" s="94" t="str">
        <f>+Formulación!I67</f>
        <v>Edgar Emilio Sánchez</v>
      </c>
      <c r="L67" s="250" t="s">
        <v>377</v>
      </c>
      <c r="M67" s="92" t="s">
        <v>378</v>
      </c>
      <c r="N67" s="86"/>
      <c r="O67" s="250" t="s">
        <v>381</v>
      </c>
      <c r="P67" s="257">
        <f>+'Metas anuales plan'!M67</f>
        <v>0.2</v>
      </c>
      <c r="Q67" s="280">
        <v>1</v>
      </c>
      <c r="R67" s="283">
        <f t="shared" ref="R67:R69" si="8">+Q67/S67</f>
        <v>9.9726775956284167E-2</v>
      </c>
      <c r="S67" s="282">
        <f>+(F67-E67)/365*12</f>
        <v>10.027397260273972</v>
      </c>
    </row>
    <row r="68" spans="3:19" ht="78.75" x14ac:dyDescent="0.25">
      <c r="C68" s="94" t="str">
        <f>+Formulación!C68</f>
        <v>CARACTERÍSTICA Nº 36. Seguimiento de los egresados</v>
      </c>
      <c r="D68" s="94" t="str">
        <f>+Formulación!D68</f>
        <v>Formulación de estrategias que faciliten el paso del futuro egresado al mundo laboral.</v>
      </c>
      <c r="E68" s="86">
        <f>+Formulación!E68</f>
        <v>42767</v>
      </c>
      <c r="F68" s="86">
        <f>+Formulación!F68</f>
        <v>43084</v>
      </c>
      <c r="G68" s="249" t="s">
        <v>274</v>
      </c>
      <c r="H68" s="94" t="str">
        <f>+Formulación!H68</f>
        <v>Formulación de estrategias que faciliten el paso del futuro egresado al mundo laboral</v>
      </c>
      <c r="I68" s="94" t="str">
        <f>+Formulación!K68</f>
        <v>Informe formulación de estrategias que faciliten el paso del futuro egresado al mundo laboral</v>
      </c>
      <c r="J68" s="257" t="s">
        <v>429</v>
      </c>
      <c r="K68" s="94" t="str">
        <f>+Formulación!I68</f>
        <v>Edgar Emilio Sánchez</v>
      </c>
      <c r="L68" s="250" t="s">
        <v>377</v>
      </c>
      <c r="M68" s="92" t="s">
        <v>214</v>
      </c>
      <c r="N68" s="86"/>
      <c r="O68" s="250" t="s">
        <v>381</v>
      </c>
      <c r="P68" s="257">
        <f>+'Metas anuales plan'!M68</f>
        <v>1</v>
      </c>
      <c r="Q68" s="280">
        <v>1</v>
      </c>
      <c r="R68" s="283">
        <f t="shared" si="8"/>
        <v>9.5951629863301788E-2</v>
      </c>
      <c r="S68" s="282">
        <f>+(F68-E68)/365*12</f>
        <v>10.421917808219177</v>
      </c>
    </row>
    <row r="69" spans="3:19" ht="78.75" x14ac:dyDescent="0.25">
      <c r="C69" s="94" t="str">
        <f>+Formulación!C69</f>
        <v>CARACTERÍSTICA Nº 37. Impacto de los egresados en el medio social y académico</v>
      </c>
      <c r="D69" s="94" t="str">
        <f>+Formulación!D69</f>
        <v>Diseño de estrategias para promover e incentivar a los egresados para que formen parte de comunidades académicas en el contexto nacional e internacional</v>
      </c>
      <c r="E69" s="86">
        <f>+Formulación!E69</f>
        <v>42767</v>
      </c>
      <c r="F69" s="86">
        <v>43100</v>
      </c>
      <c r="G69" s="249" t="s">
        <v>274</v>
      </c>
      <c r="H69" s="94" t="str">
        <f>+Formulación!H69</f>
        <v>Número de comunidades académicas y asociaciones a los que están vinculados los egresados</v>
      </c>
      <c r="I69" s="94" t="str">
        <f>+Formulación!K69</f>
        <v>Registro completo de egresados y su vinculación con comunidades académicas y asociaciones</v>
      </c>
      <c r="J69" s="257" t="s">
        <v>429</v>
      </c>
      <c r="K69" s="94" t="str">
        <f>+Formulación!I69</f>
        <v>Edgar Emilio Sánchez</v>
      </c>
      <c r="L69" s="250" t="s">
        <v>377</v>
      </c>
      <c r="M69" s="92" t="s">
        <v>215</v>
      </c>
      <c r="N69" s="86"/>
      <c r="O69" s="250" t="s">
        <v>381</v>
      </c>
      <c r="P69" s="257">
        <f>+'Metas anuales plan'!M69</f>
        <v>0.3</v>
      </c>
      <c r="Q69" s="280">
        <v>1</v>
      </c>
      <c r="R69" s="283">
        <f t="shared" si="8"/>
        <v>9.1341341341341337E-2</v>
      </c>
      <c r="S69" s="282">
        <f>+(F69-E69)/365*12</f>
        <v>10.947945205479453</v>
      </c>
    </row>
    <row r="70" spans="3:19" ht="15.75" x14ac:dyDescent="0.25">
      <c r="C70" s="94"/>
      <c r="D70" s="95"/>
      <c r="E70" s="86"/>
      <c r="F70" s="86"/>
      <c r="G70" s="86"/>
      <c r="H70" s="92"/>
      <c r="I70" s="92"/>
      <c r="J70" s="92"/>
      <c r="K70" s="94"/>
      <c r="L70" s="86"/>
      <c r="M70" s="86"/>
      <c r="N70" s="86"/>
      <c r="O70" s="86"/>
      <c r="P70" s="86"/>
      <c r="Q70" s="284"/>
      <c r="R70" s="284"/>
      <c r="S70" s="284"/>
    </row>
    <row r="71" spans="3:19" ht="31.5" x14ac:dyDescent="0.25">
      <c r="C71" s="102" t="s">
        <v>19</v>
      </c>
      <c r="D71" s="87"/>
      <c r="E71" s="87"/>
      <c r="F71" s="87"/>
      <c r="G71" s="87"/>
      <c r="H71" s="87"/>
      <c r="I71" s="87"/>
      <c r="J71" s="87"/>
      <c r="K71" s="87"/>
      <c r="L71" s="87"/>
      <c r="M71" s="87"/>
      <c r="N71" s="87"/>
      <c r="O71" s="87"/>
      <c r="P71" s="87"/>
      <c r="Q71" s="284"/>
      <c r="R71" s="284"/>
      <c r="S71" s="284"/>
    </row>
    <row r="72" spans="3:19" ht="63" x14ac:dyDescent="0.25">
      <c r="C72" s="94" t="str">
        <f>+Formulación!C72</f>
        <v xml:space="preserve">CARACTERÍSTICA Nº 39. Presupuesto del programa </v>
      </c>
      <c r="D72" s="94" t="str">
        <f>+Formulación!D72</f>
        <v>Estudio de viabilidad financiera que incluya un plan básico de inversiones orientado a la consolidación del Proyecto Educativo</v>
      </c>
      <c r="E72" s="86">
        <f>+Formulación!E72</f>
        <v>42795</v>
      </c>
      <c r="F72" s="86">
        <f>+Formulación!F72</f>
        <v>43084</v>
      </c>
      <c r="G72" s="249" t="s">
        <v>274</v>
      </c>
      <c r="H72" s="94" t="str">
        <f>+Formulación!H72</f>
        <v>Documento de viabilidad financiera</v>
      </c>
      <c r="I72" s="94" t="str">
        <f>+Formulación!K72</f>
        <v>Entrega de documento de viabilidad financiera en las fechas estipuladas</v>
      </c>
      <c r="J72" s="257" t="s">
        <v>409</v>
      </c>
      <c r="K72" s="94" t="str">
        <f>+Formulación!I72</f>
        <v>Profesora Maribel Pinilla</v>
      </c>
      <c r="L72" s="250" t="s">
        <v>380</v>
      </c>
      <c r="M72" s="94" t="s">
        <v>225</v>
      </c>
      <c r="N72" s="250" t="s">
        <v>379</v>
      </c>
      <c r="O72" s="250" t="s">
        <v>381</v>
      </c>
      <c r="P72" s="257">
        <f>+'Metas anuales plan'!M72</f>
        <v>1</v>
      </c>
      <c r="Q72" s="280">
        <v>1</v>
      </c>
      <c r="R72" s="283">
        <f>+Q72/S72</f>
        <v>0.10380622837370243</v>
      </c>
      <c r="S72" s="285">
        <f>+(F72-E72)/30</f>
        <v>9.6333333333333329</v>
      </c>
    </row>
    <row r="73" spans="3:19" ht="63" x14ac:dyDescent="0.25">
      <c r="C73" s="94" t="str">
        <f>+Formulación!C73</f>
        <v>CARACTERÍSTICA Nº 40. Administración de recursos</v>
      </c>
      <c r="D73" s="94" t="str">
        <f>+Formulación!D73</f>
        <v xml:space="preserve">Fortalecer los procesos asociados con la aplicación de los controles legales y administrativos para el manejo transparente de los recursos. </v>
      </c>
      <c r="E73" s="86"/>
      <c r="F73" s="86"/>
      <c r="G73" s="251" t="s">
        <v>277</v>
      </c>
      <c r="H73" s="94" t="str">
        <f>+Formulación!H73</f>
        <v>Número de controles de transparencia</v>
      </c>
      <c r="I73" s="94" t="str">
        <f>+Formulación!K73</f>
        <v>Cumplimiento efectivo de los controles de transparencia</v>
      </c>
      <c r="J73" s="257" t="s">
        <v>409</v>
      </c>
      <c r="K73" s="94" t="str">
        <f>+Formulación!I73</f>
        <v>Profesora Yolanda Díaz</v>
      </c>
      <c r="L73" s="250" t="s">
        <v>382</v>
      </c>
      <c r="M73" s="94" t="s">
        <v>221</v>
      </c>
      <c r="N73" s="86"/>
      <c r="O73" s="250" t="s">
        <v>381</v>
      </c>
      <c r="P73" s="259"/>
      <c r="Q73" s="280">
        <v>1</v>
      </c>
      <c r="R73" s="283" t="e">
        <f>+Q73/S73</f>
        <v>#DIV/0!</v>
      </c>
      <c r="S73" s="285">
        <f>+(F73-E73)/30</f>
        <v>0</v>
      </c>
    </row>
  </sheetData>
  <mergeCells count="2">
    <mergeCell ref="D1:P1"/>
    <mergeCell ref="D2:P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160"/>
  <sheetViews>
    <sheetView topLeftCell="A144" workbookViewId="0">
      <selection activeCell="D11" sqref="D11"/>
    </sheetView>
  </sheetViews>
  <sheetFormatPr baseColWidth="10" defaultRowHeight="15" x14ac:dyDescent="0.25"/>
  <cols>
    <col min="2" max="2" width="21.28515625" customWidth="1"/>
  </cols>
  <sheetData>
    <row r="2" spans="2:18" ht="15.75" x14ac:dyDescent="0.25">
      <c r="B2" s="65"/>
      <c r="C2" s="65"/>
      <c r="D2" s="65"/>
      <c r="E2" s="65"/>
      <c r="F2" s="65"/>
      <c r="G2" s="65"/>
      <c r="H2" s="65"/>
      <c r="I2" s="65"/>
      <c r="J2" s="65"/>
      <c r="K2" s="65"/>
      <c r="L2" s="65"/>
      <c r="M2" s="65"/>
      <c r="N2" s="65"/>
      <c r="O2" s="65"/>
      <c r="Q2" s="287" t="s">
        <v>710</v>
      </c>
      <c r="R2" s="2">
        <v>1</v>
      </c>
    </row>
    <row r="3" spans="2:18" ht="15.75" x14ac:dyDescent="0.25">
      <c r="B3" s="65"/>
      <c r="C3" s="65"/>
      <c r="D3" s="65"/>
      <c r="E3" s="65"/>
      <c r="F3" s="65"/>
      <c r="G3" s="65"/>
      <c r="H3" s="65"/>
      <c r="I3" s="65"/>
      <c r="J3" s="65"/>
      <c r="K3" s="65"/>
      <c r="L3" s="247" t="s">
        <v>713</v>
      </c>
      <c r="M3" s="247"/>
      <c r="N3" s="247"/>
      <c r="O3" s="247"/>
      <c r="Q3" s="288" t="s">
        <v>711</v>
      </c>
      <c r="R3" s="2">
        <v>2</v>
      </c>
    </row>
    <row r="4" spans="2:18" ht="15.75" x14ac:dyDescent="0.25">
      <c r="B4" s="65"/>
      <c r="C4" s="65"/>
      <c r="D4" s="65"/>
      <c r="E4" s="65"/>
      <c r="F4" s="65"/>
      <c r="G4" s="65"/>
      <c r="H4" s="65"/>
      <c r="I4" s="65"/>
      <c r="J4" s="65"/>
      <c r="K4" s="65"/>
      <c r="L4" s="247"/>
      <c r="M4" s="247"/>
      <c r="N4" s="247"/>
      <c r="O4" s="247"/>
      <c r="Q4" s="289" t="s">
        <v>712</v>
      </c>
      <c r="R4" s="2">
        <v>3</v>
      </c>
    </row>
    <row r="5" spans="2:18" ht="33.75" customHeight="1" x14ac:dyDescent="0.25">
      <c r="B5" s="177" t="s">
        <v>706</v>
      </c>
      <c r="C5" s="50" t="s">
        <v>707</v>
      </c>
      <c r="D5" s="50">
        <v>1</v>
      </c>
      <c r="E5" s="65"/>
      <c r="F5" s="65"/>
      <c r="G5" s="65"/>
      <c r="H5" s="65"/>
      <c r="I5" s="65"/>
      <c r="J5" s="65"/>
      <c r="K5" s="65"/>
      <c r="L5" s="247"/>
      <c r="M5" s="247"/>
      <c r="N5" s="247"/>
      <c r="O5" s="247"/>
    </row>
    <row r="6" spans="2:18" ht="15.75" x14ac:dyDescent="0.25">
      <c r="B6" s="177"/>
      <c r="C6" s="50" t="s">
        <v>708</v>
      </c>
      <c r="D6" s="50">
        <v>1</v>
      </c>
      <c r="E6" s="65"/>
      <c r="F6" s="65"/>
      <c r="G6" s="65"/>
      <c r="H6" s="65"/>
      <c r="I6" s="65"/>
      <c r="J6" s="65"/>
      <c r="K6" s="65"/>
      <c r="L6" s="247"/>
      <c r="M6" s="247"/>
      <c r="N6" s="247"/>
      <c r="O6" s="247"/>
    </row>
    <row r="7" spans="2:18" ht="15.75" x14ac:dyDescent="0.25">
      <c r="B7" s="177"/>
      <c r="C7" s="50" t="s">
        <v>709</v>
      </c>
      <c r="D7" s="50">
        <v>3</v>
      </c>
      <c r="E7" s="65"/>
      <c r="F7" s="65"/>
      <c r="G7" s="65"/>
      <c r="H7" s="65"/>
      <c r="I7" s="65"/>
      <c r="J7" s="65"/>
      <c r="K7" s="65"/>
      <c r="L7" s="247"/>
      <c r="M7" s="247"/>
      <c r="N7" s="247"/>
      <c r="O7" s="247"/>
    </row>
    <row r="8" spans="2:18" ht="15.75" x14ac:dyDescent="0.25">
      <c r="B8" s="65"/>
      <c r="C8" s="65"/>
      <c r="D8" s="65"/>
      <c r="E8" s="65"/>
      <c r="F8" s="65"/>
      <c r="G8" s="65"/>
      <c r="H8" s="65"/>
      <c r="I8" s="65"/>
      <c r="J8" s="65"/>
      <c r="K8" s="65"/>
      <c r="L8" s="247"/>
      <c r="M8" s="247"/>
      <c r="N8" s="247"/>
      <c r="O8" s="247"/>
    </row>
    <row r="9" spans="2:18" ht="15.75" x14ac:dyDescent="0.25">
      <c r="B9" s="65"/>
      <c r="C9" s="65"/>
      <c r="D9" s="65"/>
      <c r="E9" s="65"/>
      <c r="F9" s="65"/>
      <c r="G9" s="65"/>
      <c r="H9" s="65"/>
      <c r="I9" s="65"/>
      <c r="J9" s="65"/>
      <c r="K9" s="65"/>
      <c r="L9" s="247"/>
      <c r="M9" s="247"/>
      <c r="N9" s="247"/>
      <c r="O9" s="247"/>
    </row>
    <row r="10" spans="2:18" ht="15.75" x14ac:dyDescent="0.25">
      <c r="B10" s="65"/>
      <c r="C10" s="65"/>
      <c r="D10" s="65"/>
      <c r="E10" s="65"/>
      <c r="F10" s="65"/>
      <c r="G10" s="65"/>
      <c r="H10" s="65"/>
      <c r="I10" s="65"/>
      <c r="J10" s="65"/>
      <c r="K10" s="65"/>
      <c r="L10" s="247"/>
      <c r="M10" s="247"/>
      <c r="N10" s="247"/>
      <c r="O10" s="247"/>
    </row>
    <row r="11" spans="2:18" ht="15.75" x14ac:dyDescent="0.25">
      <c r="B11" s="65"/>
      <c r="C11" s="65"/>
      <c r="D11" s="65"/>
      <c r="E11" s="65"/>
      <c r="F11" s="65"/>
      <c r="G11" s="65"/>
      <c r="H11" s="65"/>
      <c r="I11" s="65"/>
      <c r="J11" s="65"/>
      <c r="K11" s="65"/>
      <c r="L11" s="247"/>
      <c r="M11" s="247"/>
      <c r="N11" s="247"/>
      <c r="O11" s="247"/>
    </row>
    <row r="12" spans="2:18" ht="15.75" x14ac:dyDescent="0.25">
      <c r="B12" s="65"/>
      <c r="C12" s="65"/>
      <c r="D12" s="65"/>
      <c r="E12" s="65"/>
      <c r="F12" s="65"/>
      <c r="G12" s="65"/>
      <c r="H12" s="65"/>
      <c r="I12" s="65"/>
      <c r="J12" s="65"/>
      <c r="K12" s="65"/>
      <c r="L12" s="247"/>
      <c r="M12" s="247"/>
      <c r="N12" s="247"/>
      <c r="O12" s="247"/>
    </row>
    <row r="13" spans="2:18" ht="15.75" x14ac:dyDescent="0.25">
      <c r="B13" s="65"/>
      <c r="C13" s="65"/>
      <c r="D13" s="65"/>
      <c r="E13" s="65"/>
      <c r="F13" s="65"/>
      <c r="G13" s="65"/>
      <c r="H13" s="65"/>
      <c r="I13" s="65"/>
      <c r="J13" s="65"/>
      <c r="K13" s="65"/>
      <c r="L13" s="65"/>
      <c r="M13" s="65"/>
      <c r="N13" s="65"/>
      <c r="O13" s="65"/>
    </row>
    <row r="14" spans="2:18" ht="15.75" x14ac:dyDescent="0.25">
      <c r="B14" s="65"/>
      <c r="C14" s="65"/>
      <c r="D14" s="65"/>
      <c r="E14" s="65"/>
      <c r="F14" s="65"/>
      <c r="G14" s="65"/>
      <c r="H14" s="65"/>
      <c r="I14" s="65"/>
      <c r="J14" s="65"/>
      <c r="K14" s="65"/>
      <c r="L14" s="65"/>
      <c r="M14" s="65"/>
      <c r="N14" s="65"/>
      <c r="O14" s="65"/>
    </row>
    <row r="15" spans="2:18" ht="15.75" x14ac:dyDescent="0.25">
      <c r="B15" s="301" t="s">
        <v>714</v>
      </c>
      <c r="C15" s="50" t="s">
        <v>715</v>
      </c>
      <c r="D15" s="50">
        <v>1</v>
      </c>
      <c r="E15" s="65"/>
      <c r="F15" s="65"/>
      <c r="G15" s="65"/>
      <c r="H15" s="65"/>
      <c r="I15" s="65"/>
      <c r="J15" s="65"/>
      <c r="K15" s="65"/>
      <c r="L15" s="65"/>
      <c r="M15" s="65"/>
      <c r="N15" s="65"/>
      <c r="O15" s="65"/>
    </row>
    <row r="16" spans="2:18" ht="15.75" x14ac:dyDescent="0.25">
      <c r="B16" s="302"/>
      <c r="C16" s="50" t="s">
        <v>716</v>
      </c>
      <c r="D16" s="50">
        <v>1</v>
      </c>
      <c r="E16" s="65"/>
      <c r="F16" s="65"/>
      <c r="G16" s="65"/>
      <c r="H16" s="65"/>
      <c r="I16" s="65"/>
      <c r="J16" s="65"/>
      <c r="K16" s="65"/>
      <c r="L16" s="247" t="s">
        <v>717</v>
      </c>
      <c r="M16" s="247"/>
      <c r="N16" s="247"/>
      <c r="O16" s="247"/>
    </row>
    <row r="17" spans="2:15" ht="15.75" x14ac:dyDescent="0.25">
      <c r="B17" s="65"/>
      <c r="C17" s="65"/>
      <c r="D17" s="65"/>
      <c r="E17" s="65"/>
      <c r="F17" s="65"/>
      <c r="G17" s="65"/>
      <c r="H17" s="65"/>
      <c r="I17" s="65"/>
      <c r="J17" s="65"/>
      <c r="K17" s="65"/>
      <c r="L17" s="247"/>
      <c r="M17" s="247"/>
      <c r="N17" s="247"/>
      <c r="O17" s="247"/>
    </row>
    <row r="18" spans="2:15" ht="15.75" x14ac:dyDescent="0.25">
      <c r="B18" s="65"/>
      <c r="C18" s="65"/>
      <c r="D18" s="65"/>
      <c r="E18" s="65"/>
      <c r="F18" s="65"/>
      <c r="G18" s="65"/>
      <c r="H18" s="65"/>
      <c r="I18" s="65"/>
      <c r="J18" s="65"/>
      <c r="K18" s="65"/>
      <c r="L18" s="247"/>
      <c r="M18" s="247"/>
      <c r="N18" s="247"/>
      <c r="O18" s="247"/>
    </row>
    <row r="19" spans="2:15" ht="15.75" x14ac:dyDescent="0.25">
      <c r="B19" s="65"/>
      <c r="C19" s="65"/>
      <c r="D19" s="65"/>
      <c r="E19" s="65"/>
      <c r="F19" s="65"/>
      <c r="G19" s="65"/>
      <c r="H19" s="65"/>
      <c r="I19" s="65"/>
      <c r="J19" s="65"/>
      <c r="K19" s="65"/>
      <c r="L19" s="247"/>
      <c r="M19" s="247"/>
      <c r="N19" s="247"/>
      <c r="O19" s="247"/>
    </row>
    <row r="20" spans="2:15" ht="15.75" x14ac:dyDescent="0.25">
      <c r="B20" s="65"/>
      <c r="C20" s="65"/>
      <c r="D20" s="65"/>
      <c r="E20" s="65"/>
      <c r="F20" s="65"/>
      <c r="G20" s="65"/>
      <c r="H20" s="65"/>
      <c r="I20" s="65"/>
      <c r="J20" s="65"/>
      <c r="K20" s="65"/>
      <c r="L20" s="247"/>
      <c r="M20" s="247"/>
      <c r="N20" s="247"/>
      <c r="O20" s="247"/>
    </row>
    <row r="21" spans="2:15" ht="15.75" x14ac:dyDescent="0.25">
      <c r="B21" s="65"/>
      <c r="C21" s="65"/>
      <c r="D21" s="65"/>
      <c r="E21" s="65"/>
      <c r="F21" s="65"/>
      <c r="G21" s="65"/>
      <c r="H21" s="65"/>
      <c r="I21" s="65"/>
      <c r="J21" s="65"/>
      <c r="K21" s="65"/>
      <c r="L21" s="247"/>
      <c r="M21" s="247"/>
      <c r="N21" s="247"/>
      <c r="O21" s="247"/>
    </row>
    <row r="22" spans="2:15" ht="15.75" x14ac:dyDescent="0.25">
      <c r="B22" s="65"/>
      <c r="C22" s="65"/>
      <c r="D22" s="65"/>
      <c r="E22" s="65"/>
      <c r="F22" s="65"/>
      <c r="G22" s="65"/>
      <c r="H22" s="65"/>
      <c r="I22" s="65"/>
      <c r="J22" s="65"/>
      <c r="K22" s="65"/>
      <c r="L22" s="247"/>
      <c r="M22" s="247"/>
      <c r="N22" s="247"/>
      <c r="O22" s="247"/>
    </row>
    <row r="23" spans="2:15" ht="15.75" x14ac:dyDescent="0.25">
      <c r="B23" s="65"/>
      <c r="C23" s="65"/>
      <c r="D23" s="65"/>
      <c r="E23" s="65"/>
      <c r="F23" s="65"/>
      <c r="G23" s="65"/>
      <c r="H23" s="65"/>
      <c r="I23" s="65"/>
      <c r="J23" s="65"/>
      <c r="K23" s="65"/>
      <c r="L23" s="247"/>
      <c r="M23" s="247"/>
      <c r="N23" s="247"/>
      <c r="O23" s="247"/>
    </row>
    <row r="24" spans="2:15" ht="15.75" x14ac:dyDescent="0.25">
      <c r="B24" s="65"/>
      <c r="C24" s="65"/>
      <c r="D24" s="65"/>
      <c r="E24" s="65"/>
      <c r="F24" s="65"/>
      <c r="G24" s="65"/>
      <c r="H24" s="65"/>
      <c r="I24" s="65"/>
      <c r="J24" s="65"/>
      <c r="K24" s="65"/>
      <c r="L24" s="247"/>
      <c r="M24" s="247"/>
      <c r="N24" s="247"/>
      <c r="O24" s="247"/>
    </row>
    <row r="25" spans="2:15" ht="15.75" x14ac:dyDescent="0.25">
      <c r="B25" s="65"/>
      <c r="C25" s="65"/>
      <c r="D25" s="65"/>
      <c r="E25" s="65"/>
      <c r="F25" s="65"/>
      <c r="G25" s="65"/>
      <c r="H25" s="65"/>
      <c r="I25" s="65"/>
      <c r="J25" s="65"/>
      <c r="K25" s="65"/>
      <c r="L25" s="247"/>
      <c r="M25" s="247"/>
      <c r="N25" s="247"/>
      <c r="O25" s="247"/>
    </row>
    <row r="26" spans="2:15" ht="15.75" x14ac:dyDescent="0.25">
      <c r="B26" s="65"/>
      <c r="C26" s="65"/>
      <c r="D26" s="65"/>
      <c r="E26" s="65"/>
      <c r="F26" s="65"/>
      <c r="G26" s="65"/>
      <c r="H26" s="65"/>
      <c r="I26" s="65"/>
      <c r="J26" s="65"/>
      <c r="K26" s="65"/>
      <c r="L26" s="65"/>
      <c r="M26" s="65"/>
      <c r="N26" s="65"/>
      <c r="O26" s="65"/>
    </row>
    <row r="27" spans="2:15" ht="15.75" x14ac:dyDescent="0.25">
      <c r="B27" s="65"/>
      <c r="C27" s="65"/>
      <c r="D27" s="65"/>
      <c r="E27" s="65"/>
      <c r="F27" s="65"/>
      <c r="G27" s="65"/>
      <c r="H27" s="65"/>
      <c r="I27" s="65"/>
      <c r="J27" s="65"/>
      <c r="K27" s="65"/>
      <c r="L27" s="65"/>
      <c r="M27" s="65"/>
      <c r="N27" s="65"/>
      <c r="O27" s="65"/>
    </row>
    <row r="28" spans="2:15" ht="15.75" x14ac:dyDescent="0.25">
      <c r="B28" s="177" t="s">
        <v>724</v>
      </c>
      <c r="C28" s="50" t="s">
        <v>718</v>
      </c>
      <c r="D28" s="50">
        <v>1</v>
      </c>
      <c r="E28" s="65"/>
      <c r="F28" s="65"/>
      <c r="G28" s="65"/>
      <c r="H28" s="65"/>
      <c r="I28" s="65"/>
      <c r="J28" s="65"/>
      <c r="K28" s="65"/>
      <c r="L28" s="65"/>
      <c r="M28" s="65"/>
      <c r="N28" s="65"/>
      <c r="O28" s="65"/>
    </row>
    <row r="29" spans="2:15" ht="15.75" x14ac:dyDescent="0.25">
      <c r="B29" s="177"/>
      <c r="C29" s="50" t="s">
        <v>719</v>
      </c>
      <c r="D29" s="50">
        <v>1</v>
      </c>
      <c r="E29" s="65"/>
      <c r="F29" s="65"/>
      <c r="G29" s="65"/>
      <c r="H29" s="65"/>
      <c r="I29" s="65"/>
      <c r="J29" s="65"/>
      <c r="K29" s="65"/>
      <c r="L29" s="65"/>
      <c r="M29" s="65"/>
      <c r="N29" s="65"/>
      <c r="O29" s="65"/>
    </row>
    <row r="30" spans="2:15" ht="15.75" x14ac:dyDescent="0.25">
      <c r="B30" s="177"/>
      <c r="C30" s="14" t="s">
        <v>720</v>
      </c>
      <c r="D30" s="14">
        <v>2</v>
      </c>
      <c r="E30" s="65"/>
      <c r="F30" s="65"/>
      <c r="G30" s="65"/>
      <c r="H30" s="65"/>
      <c r="I30" s="65"/>
      <c r="J30" s="65"/>
      <c r="K30" s="65"/>
      <c r="L30" s="247" t="s">
        <v>735</v>
      </c>
      <c r="M30" s="247"/>
      <c r="N30" s="247"/>
      <c r="O30" s="247"/>
    </row>
    <row r="31" spans="2:15" ht="15.75" x14ac:dyDescent="0.25">
      <c r="B31" s="177"/>
      <c r="C31" s="14" t="s">
        <v>721</v>
      </c>
      <c r="D31" s="50">
        <v>1</v>
      </c>
      <c r="E31" s="65"/>
      <c r="F31" s="65"/>
      <c r="G31" s="65"/>
      <c r="H31" s="65"/>
      <c r="I31" s="65"/>
      <c r="J31" s="65"/>
      <c r="K31" s="65"/>
      <c r="L31" s="247"/>
      <c r="M31" s="247"/>
      <c r="N31" s="247"/>
      <c r="O31" s="247"/>
    </row>
    <row r="32" spans="2:15" ht="15.75" x14ac:dyDescent="0.25">
      <c r="B32" s="177"/>
      <c r="C32" s="14" t="s">
        <v>722</v>
      </c>
      <c r="D32" s="14">
        <v>1</v>
      </c>
      <c r="E32" s="65"/>
      <c r="F32" s="65"/>
      <c r="G32" s="65"/>
      <c r="H32" s="65"/>
      <c r="I32" s="65"/>
      <c r="J32" s="65"/>
      <c r="K32" s="65"/>
      <c r="L32" s="247"/>
      <c r="M32" s="247"/>
      <c r="N32" s="247"/>
      <c r="O32" s="247"/>
    </row>
    <row r="33" spans="2:15" ht="15.75" x14ac:dyDescent="0.25">
      <c r="B33" s="177"/>
      <c r="C33" s="14" t="s">
        <v>723</v>
      </c>
      <c r="D33" s="14">
        <v>1</v>
      </c>
      <c r="E33" s="65"/>
      <c r="F33" s="65"/>
      <c r="G33" s="65"/>
      <c r="H33" s="65"/>
      <c r="I33" s="65"/>
      <c r="J33" s="65"/>
      <c r="K33" s="65"/>
      <c r="L33" s="247"/>
      <c r="M33" s="247"/>
      <c r="N33" s="247"/>
      <c r="O33" s="247"/>
    </row>
    <row r="34" spans="2:15" ht="15.75" x14ac:dyDescent="0.25">
      <c r="B34" s="65"/>
      <c r="C34" s="65"/>
      <c r="D34" s="65"/>
      <c r="E34" s="65"/>
      <c r="F34" s="65"/>
      <c r="G34" s="65"/>
      <c r="H34" s="65"/>
      <c r="I34" s="65"/>
      <c r="J34" s="65"/>
      <c r="K34" s="65"/>
      <c r="L34" s="247"/>
      <c r="M34" s="247"/>
      <c r="N34" s="247"/>
      <c r="O34" s="247"/>
    </row>
    <row r="35" spans="2:15" ht="15.75" x14ac:dyDescent="0.25">
      <c r="B35" s="65"/>
      <c r="C35" s="65"/>
      <c r="D35" s="65"/>
      <c r="E35" s="65"/>
      <c r="F35" s="65"/>
      <c r="G35" s="65"/>
      <c r="H35" s="65"/>
      <c r="I35" s="65"/>
      <c r="J35" s="65"/>
      <c r="K35" s="65"/>
      <c r="L35" s="247"/>
      <c r="M35" s="247"/>
      <c r="N35" s="247"/>
      <c r="O35" s="247"/>
    </row>
    <row r="36" spans="2:15" ht="15.75" x14ac:dyDescent="0.25">
      <c r="B36" s="65"/>
      <c r="C36" s="65"/>
      <c r="D36" s="65"/>
      <c r="E36" s="65"/>
      <c r="F36" s="65"/>
      <c r="G36" s="65"/>
      <c r="H36" s="65"/>
      <c r="I36" s="65"/>
      <c r="J36" s="65"/>
      <c r="K36" s="65"/>
      <c r="L36" s="247"/>
      <c r="M36" s="247"/>
      <c r="N36" s="247"/>
      <c r="O36" s="247"/>
    </row>
    <row r="37" spans="2:15" ht="15.75" x14ac:dyDescent="0.25">
      <c r="B37" s="65"/>
      <c r="C37" s="65"/>
      <c r="D37" s="65"/>
      <c r="E37" s="65"/>
      <c r="F37" s="65"/>
      <c r="G37" s="65"/>
      <c r="H37" s="65"/>
      <c r="I37" s="65"/>
      <c r="J37" s="65"/>
      <c r="K37" s="65"/>
      <c r="L37" s="247"/>
      <c r="M37" s="247"/>
      <c r="N37" s="247"/>
      <c r="O37" s="247"/>
    </row>
    <row r="38" spans="2:15" ht="15.75" x14ac:dyDescent="0.25">
      <c r="B38" s="65"/>
      <c r="C38" s="65"/>
      <c r="D38" s="65"/>
      <c r="E38" s="65"/>
      <c r="F38" s="65"/>
      <c r="G38" s="65"/>
      <c r="H38" s="65"/>
      <c r="I38" s="65"/>
      <c r="J38" s="65"/>
      <c r="K38" s="65"/>
      <c r="L38" s="247"/>
      <c r="M38" s="247"/>
      <c r="N38" s="247"/>
      <c r="O38" s="247"/>
    </row>
    <row r="39" spans="2:15" ht="15.75" x14ac:dyDescent="0.25">
      <c r="B39" s="65"/>
      <c r="C39" s="65"/>
      <c r="D39" s="65"/>
      <c r="E39" s="65"/>
      <c r="F39" s="65"/>
      <c r="G39" s="65"/>
      <c r="H39" s="65"/>
      <c r="I39" s="65"/>
      <c r="J39" s="65"/>
      <c r="K39" s="65"/>
      <c r="L39" s="247"/>
      <c r="M39" s="247"/>
      <c r="N39" s="247"/>
      <c r="O39" s="247"/>
    </row>
    <row r="40" spans="2:15" ht="15.75" x14ac:dyDescent="0.25">
      <c r="B40" s="65"/>
      <c r="C40" s="65"/>
      <c r="D40" s="65"/>
      <c r="E40" s="65"/>
      <c r="F40" s="65"/>
      <c r="G40" s="65"/>
      <c r="H40" s="65"/>
      <c r="I40" s="65"/>
      <c r="J40" s="65"/>
      <c r="K40" s="65"/>
      <c r="L40" s="65"/>
      <c r="M40" s="65"/>
      <c r="N40" s="65"/>
      <c r="O40" s="65"/>
    </row>
    <row r="41" spans="2:15" ht="15.75" x14ac:dyDescent="0.25">
      <c r="B41" s="65"/>
      <c r="C41" s="65"/>
      <c r="D41" s="65"/>
      <c r="E41" s="65"/>
      <c r="F41" s="65"/>
      <c r="G41" s="65"/>
      <c r="H41" s="65"/>
      <c r="I41" s="65"/>
      <c r="J41" s="65"/>
      <c r="K41" s="65"/>
      <c r="L41" s="65"/>
      <c r="M41" s="65"/>
      <c r="N41" s="65"/>
      <c r="O41" s="65"/>
    </row>
    <row r="42" spans="2:15" ht="15.75" x14ac:dyDescent="0.25">
      <c r="B42" s="65"/>
      <c r="C42" s="65"/>
      <c r="D42" s="65"/>
      <c r="E42" s="65"/>
      <c r="F42" s="65"/>
      <c r="G42" s="65"/>
      <c r="H42" s="65"/>
      <c r="I42" s="65"/>
      <c r="J42" s="65"/>
      <c r="K42" s="65"/>
      <c r="L42" s="65"/>
      <c r="M42" s="65"/>
      <c r="N42" s="65"/>
      <c r="O42" s="65"/>
    </row>
    <row r="43" spans="2:15" ht="15.75" x14ac:dyDescent="0.25">
      <c r="B43" s="65"/>
      <c r="C43" s="65"/>
      <c r="D43" s="65"/>
      <c r="E43" s="65"/>
      <c r="F43" s="65"/>
      <c r="G43" s="65"/>
      <c r="H43" s="65"/>
      <c r="I43" s="65"/>
      <c r="J43" s="65"/>
      <c r="K43" s="65"/>
      <c r="L43" s="65"/>
      <c r="M43" s="65"/>
      <c r="N43" s="65"/>
      <c r="O43" s="65"/>
    </row>
    <row r="44" spans="2:15" ht="15" customHeight="1" x14ac:dyDescent="0.25">
      <c r="B44" s="177" t="s">
        <v>737</v>
      </c>
      <c r="C44" s="50" t="s">
        <v>725</v>
      </c>
      <c r="D44" s="50">
        <v>2</v>
      </c>
      <c r="E44" s="65"/>
      <c r="F44" s="65"/>
      <c r="G44" s="65"/>
      <c r="H44" s="65"/>
      <c r="I44" s="65"/>
      <c r="J44" s="65"/>
      <c r="K44" s="65"/>
      <c r="L44" s="247" t="s">
        <v>736</v>
      </c>
      <c r="M44" s="247"/>
      <c r="N44" s="247"/>
      <c r="O44" s="247"/>
    </row>
    <row r="45" spans="2:15" ht="15.75" x14ac:dyDescent="0.25">
      <c r="B45" s="177"/>
      <c r="C45" s="50" t="s">
        <v>725</v>
      </c>
      <c r="D45" s="50">
        <v>1</v>
      </c>
      <c r="E45" s="65"/>
      <c r="F45" s="65"/>
      <c r="G45" s="65"/>
      <c r="H45" s="65"/>
      <c r="I45" s="65"/>
      <c r="J45" s="65"/>
      <c r="K45" s="65"/>
      <c r="L45" s="247"/>
      <c r="M45" s="247"/>
      <c r="N45" s="247"/>
      <c r="O45" s="247"/>
    </row>
    <row r="46" spans="2:15" ht="15.75" x14ac:dyDescent="0.25">
      <c r="B46" s="177"/>
      <c r="C46" s="14" t="s">
        <v>726</v>
      </c>
      <c r="D46" s="14">
        <v>1</v>
      </c>
      <c r="E46" s="65"/>
      <c r="F46" s="65"/>
      <c r="G46" s="65"/>
      <c r="H46" s="65"/>
      <c r="I46" s="65"/>
      <c r="J46" s="65"/>
      <c r="K46" s="65"/>
      <c r="L46" s="247"/>
      <c r="M46" s="247"/>
      <c r="N46" s="247"/>
      <c r="O46" s="247"/>
    </row>
    <row r="47" spans="2:15" ht="15.75" x14ac:dyDescent="0.25">
      <c r="B47" s="177"/>
      <c r="C47" s="14" t="s">
        <v>726</v>
      </c>
      <c r="D47" s="50">
        <v>1</v>
      </c>
      <c r="E47" s="65"/>
      <c r="F47" s="65"/>
      <c r="G47" s="65"/>
      <c r="H47" s="65"/>
      <c r="I47" s="65"/>
      <c r="J47" s="65"/>
      <c r="K47" s="65"/>
      <c r="L47" s="247"/>
      <c r="M47" s="247"/>
      <c r="N47" s="247"/>
      <c r="O47" s="247"/>
    </row>
    <row r="48" spans="2:15" ht="15.75" x14ac:dyDescent="0.25">
      <c r="B48" s="177"/>
      <c r="C48" s="14" t="s">
        <v>728</v>
      </c>
      <c r="D48" s="14">
        <v>1</v>
      </c>
      <c r="E48" s="303"/>
      <c r="F48" s="303"/>
      <c r="G48" s="65"/>
      <c r="H48" s="65"/>
      <c r="I48" s="65"/>
      <c r="J48" s="65"/>
      <c r="K48" s="65"/>
      <c r="L48" s="247"/>
      <c r="M48" s="247"/>
      <c r="N48" s="247"/>
      <c r="O48" s="247"/>
    </row>
    <row r="49" spans="2:15" ht="15.75" x14ac:dyDescent="0.25">
      <c r="B49" s="177"/>
      <c r="C49" s="14" t="s">
        <v>727</v>
      </c>
      <c r="D49" s="14">
        <v>1</v>
      </c>
      <c r="E49" s="303"/>
      <c r="F49" s="303"/>
      <c r="G49" s="65"/>
      <c r="H49" s="65"/>
      <c r="I49" s="65"/>
      <c r="J49" s="65"/>
      <c r="K49" s="65"/>
      <c r="L49" s="247"/>
      <c r="M49" s="247"/>
      <c r="N49" s="247"/>
      <c r="O49" s="247"/>
    </row>
    <row r="50" spans="2:15" ht="15.75" x14ac:dyDescent="0.25">
      <c r="B50" s="177"/>
      <c r="C50" s="32" t="s">
        <v>727</v>
      </c>
      <c r="D50" s="32">
        <v>2</v>
      </c>
      <c r="E50" s="65"/>
      <c r="F50" s="65"/>
      <c r="G50" s="65"/>
      <c r="H50" s="65"/>
      <c r="I50" s="65"/>
      <c r="J50" s="65"/>
      <c r="K50" s="65"/>
      <c r="L50" s="247"/>
      <c r="M50" s="247"/>
      <c r="N50" s="247"/>
      <c r="O50" s="247"/>
    </row>
    <row r="51" spans="2:15" ht="15.75" x14ac:dyDescent="0.25">
      <c r="B51" s="177"/>
      <c r="C51" s="32" t="s">
        <v>729</v>
      </c>
      <c r="D51" s="32">
        <v>1</v>
      </c>
      <c r="E51" s="65"/>
      <c r="F51" s="65"/>
      <c r="G51" s="65"/>
      <c r="H51" s="65"/>
      <c r="I51" s="65"/>
      <c r="J51" s="65"/>
      <c r="K51" s="65"/>
      <c r="L51" s="247"/>
      <c r="M51" s="247"/>
      <c r="N51" s="247"/>
      <c r="O51" s="247"/>
    </row>
    <row r="52" spans="2:15" ht="15.75" x14ac:dyDescent="0.25">
      <c r="B52" s="177"/>
      <c r="C52" s="32" t="s">
        <v>730</v>
      </c>
      <c r="D52" s="32">
        <v>1</v>
      </c>
      <c r="E52" s="65"/>
      <c r="F52" s="65"/>
      <c r="G52" s="65"/>
      <c r="H52" s="65"/>
      <c r="I52" s="65"/>
      <c r="J52" s="65"/>
      <c r="K52" s="65"/>
      <c r="L52" s="247"/>
      <c r="M52" s="247"/>
      <c r="N52" s="247"/>
      <c r="O52" s="247"/>
    </row>
    <row r="53" spans="2:15" ht="15.75" x14ac:dyDescent="0.25">
      <c r="B53" s="177"/>
      <c r="C53" s="32" t="s">
        <v>731</v>
      </c>
      <c r="D53" s="32">
        <v>1</v>
      </c>
      <c r="E53" s="65"/>
      <c r="F53" s="65"/>
      <c r="G53" s="65"/>
      <c r="H53" s="65"/>
      <c r="I53" s="65"/>
      <c r="J53" s="65"/>
      <c r="K53" s="65"/>
      <c r="L53" s="247"/>
      <c r="M53" s="247"/>
      <c r="N53" s="247"/>
      <c r="O53" s="247"/>
    </row>
    <row r="54" spans="2:15" ht="15" customHeight="1" x14ac:dyDescent="0.25">
      <c r="B54" s="177"/>
      <c r="C54" s="32" t="s">
        <v>731</v>
      </c>
      <c r="D54" s="32">
        <v>2</v>
      </c>
      <c r="E54" s="65"/>
      <c r="F54" s="65"/>
      <c r="G54" s="65"/>
      <c r="H54" s="65"/>
      <c r="I54" s="65"/>
      <c r="J54" s="65"/>
      <c r="K54" s="65"/>
      <c r="L54" s="247"/>
      <c r="M54" s="247"/>
      <c r="N54" s="247"/>
      <c r="O54" s="247"/>
    </row>
    <row r="55" spans="2:15" ht="15.75" x14ac:dyDescent="0.25">
      <c r="B55" s="177"/>
      <c r="C55" s="32" t="s">
        <v>731</v>
      </c>
      <c r="D55" s="32">
        <v>2</v>
      </c>
      <c r="E55" s="65"/>
      <c r="F55" s="65"/>
      <c r="G55" s="65"/>
      <c r="H55" s="65"/>
      <c r="I55" s="65"/>
      <c r="J55" s="65"/>
      <c r="K55" s="65"/>
      <c r="L55" s="247"/>
      <c r="M55" s="247"/>
      <c r="N55" s="247"/>
      <c r="O55" s="247"/>
    </row>
    <row r="56" spans="2:15" ht="15.75" x14ac:dyDescent="0.25">
      <c r="B56" s="177"/>
      <c r="C56" s="32" t="s">
        <v>732</v>
      </c>
      <c r="D56" s="32">
        <v>2</v>
      </c>
      <c r="E56" s="65"/>
      <c r="F56" s="65"/>
      <c r="G56" s="65"/>
      <c r="H56" s="65"/>
      <c r="I56" s="65"/>
      <c r="J56" s="65"/>
      <c r="K56" s="65"/>
      <c r="L56" s="247"/>
      <c r="M56" s="247"/>
      <c r="N56" s="247"/>
      <c r="O56" s="247"/>
    </row>
    <row r="57" spans="2:15" ht="15.75" x14ac:dyDescent="0.25">
      <c r="B57" s="177"/>
      <c r="C57" s="32" t="s">
        <v>732</v>
      </c>
      <c r="D57" s="32">
        <v>1</v>
      </c>
      <c r="E57" s="65"/>
      <c r="F57" s="65"/>
      <c r="G57" s="65"/>
      <c r="H57" s="65"/>
      <c r="I57" s="65"/>
      <c r="J57" s="65"/>
      <c r="K57" s="65"/>
      <c r="L57" s="247"/>
      <c r="M57" s="247"/>
      <c r="N57" s="247"/>
      <c r="O57" s="247"/>
    </row>
    <row r="58" spans="2:15" ht="15.75" x14ac:dyDescent="0.25">
      <c r="B58" s="177"/>
      <c r="C58" s="32" t="s">
        <v>733</v>
      </c>
      <c r="D58" s="32">
        <v>1</v>
      </c>
      <c r="E58" s="65"/>
      <c r="F58" s="65"/>
      <c r="G58" s="65"/>
      <c r="H58" s="65"/>
      <c r="I58" s="65"/>
      <c r="J58" s="65"/>
      <c r="K58" s="65"/>
      <c r="L58" s="247"/>
      <c r="M58" s="247"/>
      <c r="N58" s="247"/>
      <c r="O58" s="247"/>
    </row>
    <row r="59" spans="2:15" ht="15.75" x14ac:dyDescent="0.25">
      <c r="B59" s="177"/>
      <c r="C59" s="32" t="s">
        <v>734</v>
      </c>
      <c r="D59" s="32">
        <v>2</v>
      </c>
      <c r="E59" s="65"/>
      <c r="F59" s="65"/>
      <c r="G59" s="65"/>
      <c r="H59" s="65"/>
      <c r="I59" s="65"/>
      <c r="J59" s="65"/>
      <c r="K59" s="65"/>
      <c r="L59" s="65"/>
      <c r="M59" s="65"/>
      <c r="N59" s="65"/>
      <c r="O59" s="65"/>
    </row>
    <row r="60" spans="2:15" ht="15.75" x14ac:dyDescent="0.25">
      <c r="B60" s="177"/>
      <c r="C60" s="32" t="s">
        <v>734</v>
      </c>
      <c r="D60" s="32">
        <v>1</v>
      </c>
      <c r="E60" s="65"/>
      <c r="F60" s="65"/>
      <c r="G60" s="65"/>
      <c r="H60" s="65"/>
      <c r="I60" s="65"/>
      <c r="J60" s="65"/>
      <c r="K60" s="65"/>
      <c r="L60" s="65"/>
      <c r="M60" s="65"/>
      <c r="N60" s="65"/>
      <c r="O60" s="65"/>
    </row>
    <row r="61" spans="2:15" ht="15.75" x14ac:dyDescent="0.25">
      <c r="B61" s="65"/>
      <c r="C61" s="65"/>
      <c r="D61" s="65"/>
      <c r="E61" s="65"/>
      <c r="F61" s="65"/>
      <c r="G61" s="65"/>
      <c r="H61" s="65"/>
      <c r="I61" s="65"/>
      <c r="J61" s="65"/>
      <c r="K61" s="65"/>
      <c r="L61" s="247" t="s">
        <v>741</v>
      </c>
      <c r="M61" s="247"/>
      <c r="N61" s="247"/>
      <c r="O61" s="247"/>
    </row>
    <row r="62" spans="2:15" ht="15.75" x14ac:dyDescent="0.25">
      <c r="B62" s="65"/>
      <c r="C62" s="65"/>
      <c r="D62" s="65"/>
      <c r="E62" s="65"/>
      <c r="F62" s="65"/>
      <c r="G62" s="65"/>
      <c r="H62" s="65"/>
      <c r="I62" s="65"/>
      <c r="J62" s="65"/>
      <c r="K62" s="65"/>
      <c r="L62" s="247"/>
      <c r="M62" s="247"/>
      <c r="N62" s="247"/>
      <c r="O62" s="247"/>
    </row>
    <row r="63" spans="2:15" ht="15.75" x14ac:dyDescent="0.25">
      <c r="B63" s="65"/>
      <c r="C63" s="65"/>
      <c r="D63" s="65"/>
      <c r="E63" s="65"/>
      <c r="F63" s="65"/>
      <c r="G63" s="65"/>
      <c r="H63" s="65"/>
      <c r="I63" s="65"/>
      <c r="J63" s="65"/>
      <c r="K63" s="65"/>
      <c r="L63" s="247"/>
      <c r="M63" s="247"/>
      <c r="N63" s="247"/>
      <c r="O63" s="247"/>
    </row>
    <row r="64" spans="2:15" ht="23.25" customHeight="1" x14ac:dyDescent="0.25">
      <c r="B64" s="177" t="s">
        <v>738</v>
      </c>
      <c r="C64" s="14" t="s">
        <v>739</v>
      </c>
      <c r="D64" s="14">
        <v>2</v>
      </c>
      <c r="E64" s="65"/>
      <c r="F64" s="65"/>
      <c r="G64" s="65"/>
      <c r="H64" s="65"/>
      <c r="I64" s="65"/>
      <c r="J64" s="65"/>
      <c r="K64" s="65"/>
      <c r="L64" s="247"/>
      <c r="M64" s="247"/>
      <c r="N64" s="247"/>
      <c r="O64" s="247"/>
    </row>
    <row r="65" spans="2:15" ht="15.75" x14ac:dyDescent="0.25">
      <c r="B65" s="177"/>
      <c r="C65" s="14" t="s">
        <v>739</v>
      </c>
      <c r="D65" s="14">
        <v>2</v>
      </c>
      <c r="E65" s="65"/>
      <c r="F65" s="65"/>
      <c r="G65" s="65"/>
      <c r="H65" s="65"/>
      <c r="I65" s="65"/>
      <c r="J65" s="65"/>
      <c r="K65" s="65"/>
      <c r="L65" s="247"/>
      <c r="M65" s="247"/>
      <c r="N65" s="247"/>
      <c r="O65" s="247"/>
    </row>
    <row r="66" spans="2:15" ht="15.75" x14ac:dyDescent="0.25">
      <c r="B66" s="177"/>
      <c r="C66" s="14" t="s">
        <v>739</v>
      </c>
      <c r="D66" s="14">
        <v>2</v>
      </c>
      <c r="E66" s="65"/>
      <c r="F66" s="65"/>
      <c r="G66" s="65"/>
      <c r="H66" s="65"/>
      <c r="I66" s="65"/>
      <c r="J66" s="65"/>
      <c r="K66" s="65"/>
      <c r="L66" s="247"/>
      <c r="M66" s="247"/>
      <c r="N66" s="247"/>
      <c r="O66" s="247"/>
    </row>
    <row r="67" spans="2:15" ht="15.75" x14ac:dyDescent="0.25">
      <c r="B67" s="177"/>
      <c r="C67" s="14" t="s">
        <v>739</v>
      </c>
      <c r="D67" s="14">
        <v>1</v>
      </c>
      <c r="E67" s="65"/>
      <c r="F67" s="65"/>
      <c r="G67" s="65"/>
      <c r="H67" s="65"/>
      <c r="I67" s="65"/>
      <c r="J67" s="65"/>
      <c r="K67" s="65"/>
      <c r="L67" s="247"/>
      <c r="M67" s="247"/>
      <c r="N67" s="247"/>
      <c r="O67" s="247"/>
    </row>
    <row r="68" spans="2:15" ht="15.75" x14ac:dyDescent="0.25">
      <c r="B68" s="177"/>
      <c r="C68" s="14" t="s">
        <v>740</v>
      </c>
      <c r="D68" s="14">
        <v>1</v>
      </c>
      <c r="E68" s="65"/>
      <c r="F68" s="65"/>
      <c r="G68" s="65"/>
      <c r="H68" s="65"/>
      <c r="I68" s="65"/>
      <c r="J68" s="65"/>
      <c r="K68" s="65"/>
      <c r="L68" s="247"/>
      <c r="M68" s="247"/>
      <c r="N68" s="247"/>
      <c r="O68" s="247"/>
    </row>
    <row r="69" spans="2:15" ht="15.75" x14ac:dyDescent="0.25">
      <c r="B69" s="65"/>
      <c r="C69" s="65"/>
      <c r="D69" s="65"/>
      <c r="E69" s="65"/>
      <c r="F69" s="65"/>
      <c r="G69" s="65"/>
      <c r="H69" s="65"/>
      <c r="I69" s="65"/>
      <c r="J69" s="65"/>
      <c r="K69" s="65"/>
      <c r="L69" s="247"/>
      <c r="M69" s="247"/>
      <c r="N69" s="247"/>
      <c r="O69" s="247"/>
    </row>
    <row r="70" spans="2:15" ht="15.75" x14ac:dyDescent="0.25">
      <c r="B70" s="65"/>
      <c r="C70" s="65"/>
      <c r="D70" s="65"/>
      <c r="E70" s="65"/>
      <c r="F70" s="65"/>
      <c r="G70" s="65"/>
      <c r="H70" s="65"/>
      <c r="I70" s="65"/>
      <c r="J70" s="65"/>
      <c r="K70" s="65"/>
      <c r="L70" s="247"/>
      <c r="M70" s="247"/>
      <c r="N70" s="247"/>
      <c r="O70" s="247"/>
    </row>
    <row r="71" spans="2:15" ht="15.75" x14ac:dyDescent="0.25">
      <c r="B71" s="65"/>
      <c r="C71" s="65"/>
      <c r="D71" s="65"/>
      <c r="E71" s="65"/>
      <c r="F71" s="65"/>
      <c r="G71" s="65"/>
      <c r="H71" s="65"/>
      <c r="I71" s="65"/>
      <c r="J71" s="65"/>
      <c r="K71" s="65"/>
      <c r="L71" s="247"/>
      <c r="M71" s="247"/>
      <c r="N71" s="247"/>
      <c r="O71" s="247"/>
    </row>
    <row r="72" spans="2:15" ht="15.75" x14ac:dyDescent="0.25">
      <c r="B72" s="65"/>
      <c r="C72" s="65"/>
      <c r="D72" s="65"/>
      <c r="E72" s="65"/>
      <c r="F72" s="65"/>
      <c r="G72" s="65"/>
      <c r="H72" s="65"/>
      <c r="I72" s="65"/>
      <c r="J72" s="65"/>
      <c r="K72" s="65"/>
      <c r="L72" s="247"/>
      <c r="M72" s="247"/>
      <c r="N72" s="247"/>
      <c r="O72" s="247"/>
    </row>
    <row r="73" spans="2:15" ht="15.75" x14ac:dyDescent="0.25">
      <c r="B73" s="65"/>
      <c r="C73" s="65"/>
      <c r="D73" s="65"/>
      <c r="E73" s="65"/>
      <c r="F73" s="65"/>
      <c r="G73" s="65"/>
      <c r="H73" s="65"/>
      <c r="I73" s="65"/>
      <c r="J73" s="65"/>
      <c r="K73" s="65"/>
      <c r="L73" s="247"/>
      <c r="M73" s="247"/>
      <c r="N73" s="247"/>
      <c r="O73" s="247"/>
    </row>
    <row r="74" spans="2:15" ht="6.75" customHeight="1" x14ac:dyDescent="0.25">
      <c r="B74" s="65"/>
      <c r="C74" s="65"/>
      <c r="D74" s="65"/>
      <c r="E74" s="65"/>
      <c r="F74" s="65"/>
      <c r="G74" s="65"/>
      <c r="H74" s="65"/>
      <c r="I74" s="65"/>
      <c r="J74" s="65"/>
      <c r="K74" s="65"/>
      <c r="L74" s="247"/>
      <c r="M74" s="247"/>
      <c r="N74" s="247"/>
      <c r="O74" s="247"/>
    </row>
    <row r="75" spans="2:15" ht="15.75" hidden="1" x14ac:dyDescent="0.25">
      <c r="B75" s="65"/>
      <c r="C75" s="65"/>
      <c r="D75" s="65"/>
      <c r="E75" s="65"/>
      <c r="F75" s="65"/>
      <c r="G75" s="65"/>
      <c r="H75" s="65"/>
      <c r="I75" s="65"/>
      <c r="J75" s="65"/>
      <c r="K75" s="65"/>
      <c r="L75" s="247"/>
      <c r="M75" s="247"/>
      <c r="N75" s="247"/>
      <c r="O75" s="247"/>
    </row>
    <row r="76" spans="2:15" ht="21" customHeight="1" x14ac:dyDescent="0.25">
      <c r="B76" s="65"/>
      <c r="C76" s="65"/>
      <c r="D76" s="65"/>
      <c r="E76" s="65"/>
      <c r="F76" s="65"/>
      <c r="G76" s="65"/>
      <c r="H76" s="65"/>
      <c r="I76" s="65"/>
      <c r="J76" s="65"/>
      <c r="K76" s="65"/>
      <c r="L76" s="65"/>
      <c r="M76" s="65"/>
      <c r="N76" s="65"/>
      <c r="O76" s="65"/>
    </row>
    <row r="77" spans="2:15" ht="26.25" customHeight="1" x14ac:dyDescent="0.25">
      <c r="B77" s="301" t="s">
        <v>742</v>
      </c>
      <c r="C77" s="14" t="s">
        <v>743</v>
      </c>
      <c r="D77" s="14">
        <v>1</v>
      </c>
      <c r="E77" s="65"/>
      <c r="F77" s="65"/>
      <c r="G77" s="65"/>
      <c r="H77" s="65"/>
      <c r="I77" s="65"/>
      <c r="J77" s="65"/>
      <c r="K77" s="65"/>
      <c r="L77" s="247" t="s">
        <v>745</v>
      </c>
      <c r="M77" s="247"/>
      <c r="N77" s="247"/>
      <c r="O77" s="247"/>
    </row>
    <row r="78" spans="2:15" ht="15.75" x14ac:dyDescent="0.25">
      <c r="B78" s="304"/>
      <c r="C78" s="14" t="s">
        <v>743</v>
      </c>
      <c r="D78" s="14">
        <v>1</v>
      </c>
      <c r="E78" s="65"/>
      <c r="F78" s="65"/>
      <c r="G78" s="65"/>
      <c r="H78" s="65"/>
      <c r="I78" s="65"/>
      <c r="J78" s="65"/>
      <c r="K78" s="65"/>
      <c r="L78" s="247"/>
      <c r="M78" s="247"/>
      <c r="N78" s="247"/>
      <c r="O78" s="247"/>
    </row>
    <row r="79" spans="2:15" ht="15.75" x14ac:dyDescent="0.25">
      <c r="B79" s="304"/>
      <c r="C79" s="14" t="s">
        <v>744</v>
      </c>
      <c r="D79" s="14">
        <v>1</v>
      </c>
      <c r="E79" s="65"/>
      <c r="F79" s="65"/>
      <c r="G79" s="65"/>
      <c r="H79" s="65"/>
      <c r="I79" s="65"/>
      <c r="J79" s="65"/>
      <c r="K79" s="65"/>
      <c r="L79" s="247"/>
      <c r="M79" s="247"/>
      <c r="N79" s="247"/>
      <c r="O79" s="247"/>
    </row>
    <row r="80" spans="2:15" ht="15.75" x14ac:dyDescent="0.25">
      <c r="B80" s="302"/>
      <c r="C80" s="14" t="s">
        <v>744</v>
      </c>
      <c r="D80" s="14">
        <v>1</v>
      </c>
      <c r="E80" s="65"/>
      <c r="F80" s="65"/>
      <c r="G80" s="65"/>
      <c r="H80" s="65"/>
      <c r="I80" s="65"/>
      <c r="J80" s="65"/>
      <c r="K80" s="65"/>
      <c r="L80" s="247"/>
      <c r="M80" s="247"/>
      <c r="N80" s="247"/>
      <c r="O80" s="247"/>
    </row>
    <row r="81" spans="2:15" ht="15.75" x14ac:dyDescent="0.25">
      <c r="B81" s="65"/>
      <c r="C81" s="65"/>
      <c r="D81" s="65"/>
      <c r="E81" s="65"/>
      <c r="F81" s="65"/>
      <c r="G81" s="65"/>
      <c r="H81" s="65"/>
      <c r="I81" s="65"/>
      <c r="J81" s="65"/>
      <c r="K81" s="65"/>
      <c r="L81" s="247"/>
      <c r="M81" s="247"/>
      <c r="N81" s="247"/>
      <c r="O81" s="247"/>
    </row>
    <row r="82" spans="2:15" ht="15.75" x14ac:dyDescent="0.25">
      <c r="B82" s="65"/>
      <c r="C82" s="65"/>
      <c r="D82" s="65"/>
      <c r="E82" s="65"/>
      <c r="F82" s="65"/>
      <c r="G82" s="65"/>
      <c r="H82" s="65"/>
      <c r="I82" s="65"/>
      <c r="J82" s="65"/>
      <c r="K82" s="65"/>
      <c r="L82" s="247"/>
      <c r="M82" s="247"/>
      <c r="N82" s="247"/>
      <c r="O82" s="247"/>
    </row>
    <row r="83" spans="2:15" ht="15.75" x14ac:dyDescent="0.25">
      <c r="B83" s="65"/>
      <c r="C83" s="65"/>
      <c r="D83" s="65"/>
      <c r="E83" s="65"/>
      <c r="F83" s="65"/>
      <c r="G83" s="65"/>
      <c r="H83" s="65"/>
      <c r="I83" s="65"/>
      <c r="J83" s="65"/>
      <c r="K83" s="65"/>
      <c r="L83" s="247"/>
      <c r="M83" s="247"/>
      <c r="N83" s="247"/>
      <c r="O83" s="247"/>
    </row>
    <row r="84" spans="2:15" ht="15.75" x14ac:dyDescent="0.25">
      <c r="B84" s="65"/>
      <c r="C84" s="65"/>
      <c r="D84" s="65"/>
      <c r="E84" s="65"/>
      <c r="F84" s="65"/>
      <c r="G84" s="65"/>
      <c r="H84" s="65"/>
      <c r="I84" s="65"/>
      <c r="J84" s="65"/>
      <c r="K84" s="65"/>
      <c r="L84" s="247"/>
      <c r="M84" s="247"/>
      <c r="N84" s="247"/>
      <c r="O84" s="247"/>
    </row>
    <row r="85" spans="2:15" ht="15.75" x14ac:dyDescent="0.25">
      <c r="B85" s="65"/>
      <c r="C85" s="65"/>
      <c r="D85" s="65"/>
      <c r="E85" s="65"/>
      <c r="F85" s="65"/>
      <c r="G85" s="65"/>
      <c r="H85" s="65"/>
      <c r="I85" s="65"/>
      <c r="J85" s="65"/>
      <c r="K85" s="65"/>
      <c r="L85" s="247"/>
      <c r="M85" s="247"/>
      <c r="N85" s="247"/>
      <c r="O85" s="247"/>
    </row>
    <row r="86" spans="2:15" ht="15.75" x14ac:dyDescent="0.25">
      <c r="B86" s="65"/>
      <c r="C86" s="65"/>
      <c r="D86" s="65"/>
      <c r="E86" s="65"/>
      <c r="F86" s="65"/>
      <c r="G86" s="65"/>
      <c r="H86" s="65"/>
      <c r="I86" s="65"/>
      <c r="J86" s="65"/>
      <c r="K86" s="65"/>
      <c r="L86" s="247"/>
      <c r="M86" s="247"/>
      <c r="N86" s="247"/>
      <c r="O86" s="247"/>
    </row>
    <row r="87" spans="2:15" ht="15.75" x14ac:dyDescent="0.25">
      <c r="B87" s="65"/>
      <c r="C87" s="65"/>
      <c r="D87" s="65"/>
      <c r="E87" s="65"/>
      <c r="F87" s="65"/>
      <c r="G87" s="65"/>
      <c r="H87" s="65"/>
      <c r="I87" s="65"/>
      <c r="J87" s="65"/>
      <c r="K87" s="65"/>
      <c r="L87" s="247"/>
      <c r="M87" s="247"/>
      <c r="N87" s="247"/>
      <c r="O87" s="247"/>
    </row>
    <row r="88" spans="2:15" ht="15.75" x14ac:dyDescent="0.25">
      <c r="B88" s="65"/>
      <c r="C88" s="65"/>
      <c r="D88" s="65"/>
      <c r="E88" s="65"/>
      <c r="F88" s="65"/>
      <c r="G88" s="65"/>
      <c r="H88" s="65"/>
      <c r="I88" s="65"/>
      <c r="J88" s="65"/>
      <c r="K88" s="65"/>
      <c r="L88" s="247"/>
      <c r="M88" s="247"/>
      <c r="N88" s="247"/>
      <c r="O88" s="247"/>
    </row>
    <row r="89" spans="2:15" ht="14.25" customHeight="1" x14ac:dyDescent="0.25">
      <c r="B89" s="65"/>
      <c r="C89" s="65"/>
      <c r="D89" s="65"/>
      <c r="E89" s="65"/>
      <c r="F89" s="65"/>
      <c r="G89" s="65"/>
      <c r="H89" s="65"/>
      <c r="I89" s="65"/>
      <c r="J89" s="65"/>
      <c r="K89" s="65"/>
      <c r="L89" s="247"/>
      <c r="M89" s="247"/>
      <c r="N89" s="247"/>
      <c r="O89" s="247"/>
    </row>
    <row r="90" spans="2:15" ht="15.75" hidden="1" x14ac:dyDescent="0.25">
      <c r="B90" s="65"/>
      <c r="C90" s="65"/>
      <c r="D90" s="65"/>
      <c r="E90" s="65"/>
      <c r="F90" s="65"/>
      <c r="G90" s="65"/>
      <c r="H90" s="65"/>
      <c r="I90" s="65"/>
      <c r="J90" s="65"/>
      <c r="K90" s="65"/>
      <c r="L90" s="247"/>
      <c r="M90" s="247"/>
      <c r="N90" s="247"/>
      <c r="O90" s="247"/>
    </row>
    <row r="91" spans="2:15" ht="15.75" hidden="1" x14ac:dyDescent="0.25">
      <c r="B91" s="65"/>
      <c r="C91" s="65"/>
      <c r="D91" s="65"/>
      <c r="E91" s="65"/>
      <c r="F91" s="65"/>
      <c r="G91" s="65"/>
      <c r="H91" s="65"/>
      <c r="I91" s="65"/>
      <c r="J91" s="65"/>
      <c r="K91" s="65"/>
      <c r="L91" s="247"/>
      <c r="M91" s="247"/>
      <c r="N91" s="247"/>
      <c r="O91" s="247"/>
    </row>
    <row r="92" spans="2:15" ht="15.75" x14ac:dyDescent="0.25">
      <c r="B92" s="65"/>
      <c r="C92" s="65"/>
      <c r="D92" s="65"/>
      <c r="E92" s="65"/>
      <c r="F92" s="65"/>
      <c r="G92" s="65"/>
      <c r="H92" s="65"/>
      <c r="I92" s="65"/>
      <c r="J92" s="65"/>
      <c r="K92" s="65"/>
      <c r="L92" s="65"/>
      <c r="M92" s="65"/>
      <c r="N92" s="65"/>
      <c r="O92" s="65"/>
    </row>
    <row r="93" spans="2:15" ht="15.75" x14ac:dyDescent="0.25">
      <c r="B93" s="301" t="s">
        <v>746</v>
      </c>
      <c r="C93" s="14" t="s">
        <v>747</v>
      </c>
      <c r="D93" s="14">
        <v>1</v>
      </c>
      <c r="E93" s="65"/>
      <c r="F93" s="65"/>
      <c r="G93" s="65"/>
      <c r="H93" s="65"/>
      <c r="I93" s="65"/>
      <c r="J93" s="65"/>
      <c r="K93" s="65"/>
      <c r="L93" s="65"/>
      <c r="M93" s="65"/>
      <c r="N93" s="65"/>
      <c r="O93" s="65"/>
    </row>
    <row r="94" spans="2:15" ht="15.75" x14ac:dyDescent="0.25">
      <c r="B94" s="304"/>
      <c r="C94" s="14" t="s">
        <v>748</v>
      </c>
      <c r="D94" s="14">
        <v>1</v>
      </c>
      <c r="E94" s="65"/>
      <c r="F94" s="65"/>
      <c r="G94" s="65"/>
      <c r="H94" s="65"/>
      <c r="I94" s="65"/>
      <c r="J94" s="65"/>
      <c r="K94" s="65"/>
      <c r="L94" s="247" t="s">
        <v>749</v>
      </c>
      <c r="M94" s="247"/>
      <c r="N94" s="247"/>
      <c r="O94" s="247"/>
    </row>
    <row r="95" spans="2:15" ht="15" customHeight="1" x14ac:dyDescent="0.25">
      <c r="B95" s="304"/>
      <c r="C95" s="14" t="s">
        <v>748</v>
      </c>
      <c r="D95" s="14">
        <v>1</v>
      </c>
      <c r="E95" s="65"/>
      <c r="F95" s="65"/>
      <c r="G95" s="65"/>
      <c r="H95" s="65"/>
      <c r="I95" s="65"/>
      <c r="J95" s="65"/>
      <c r="K95" s="65"/>
      <c r="L95" s="247"/>
      <c r="M95" s="247"/>
      <c r="N95" s="247"/>
      <c r="O95" s="247"/>
    </row>
    <row r="96" spans="2:15" ht="15.75" x14ac:dyDescent="0.25">
      <c r="B96" s="302"/>
      <c r="C96" s="14" t="s">
        <v>748</v>
      </c>
      <c r="D96" s="14">
        <v>1</v>
      </c>
      <c r="E96" s="65"/>
      <c r="F96" s="65"/>
      <c r="G96" s="65"/>
      <c r="H96" s="65"/>
      <c r="I96" s="65"/>
      <c r="J96" s="65"/>
      <c r="K96" s="65"/>
      <c r="L96" s="247"/>
      <c r="M96" s="247"/>
      <c r="N96" s="247"/>
      <c r="O96" s="247"/>
    </row>
    <row r="97" spans="2:15" ht="15.75" x14ac:dyDescent="0.25">
      <c r="B97" s="65"/>
      <c r="C97" s="65"/>
      <c r="D97" s="65"/>
      <c r="E97" s="65"/>
      <c r="F97" s="65"/>
      <c r="G97" s="65"/>
      <c r="H97" s="65"/>
      <c r="I97" s="65"/>
      <c r="J97" s="65"/>
      <c r="K97" s="65"/>
      <c r="L97" s="247"/>
      <c r="M97" s="247"/>
      <c r="N97" s="247"/>
      <c r="O97" s="247"/>
    </row>
    <row r="98" spans="2:15" ht="15.75" x14ac:dyDescent="0.25">
      <c r="B98" s="65"/>
      <c r="C98" s="65"/>
      <c r="D98" s="65"/>
      <c r="E98" s="65"/>
      <c r="F98" s="65"/>
      <c r="G98" s="65"/>
      <c r="H98" s="65"/>
      <c r="I98" s="65"/>
      <c r="J98" s="65"/>
      <c r="K98" s="65"/>
      <c r="L98" s="247"/>
      <c r="M98" s="247"/>
      <c r="N98" s="247"/>
      <c r="O98" s="247"/>
    </row>
    <row r="99" spans="2:15" ht="15.75" x14ac:dyDescent="0.25">
      <c r="B99" s="65"/>
      <c r="C99" s="65"/>
      <c r="D99" s="65"/>
      <c r="E99" s="65"/>
      <c r="F99" s="65"/>
      <c r="G99" s="65"/>
      <c r="H99" s="65"/>
      <c r="I99" s="65"/>
      <c r="J99" s="65"/>
      <c r="K99" s="65"/>
      <c r="L99" s="247"/>
      <c r="M99" s="247"/>
      <c r="N99" s="247"/>
      <c r="O99" s="247"/>
    </row>
    <row r="100" spans="2:15" ht="15.75" x14ac:dyDescent="0.25">
      <c r="B100" s="65"/>
      <c r="C100" s="65"/>
      <c r="D100" s="65"/>
      <c r="E100" s="65"/>
      <c r="F100" s="65"/>
      <c r="G100" s="65"/>
      <c r="H100" s="65"/>
      <c r="I100" s="65"/>
      <c r="J100" s="65"/>
      <c r="K100" s="65"/>
      <c r="L100" s="247"/>
      <c r="M100" s="247"/>
      <c r="N100" s="247"/>
      <c r="O100" s="247"/>
    </row>
    <row r="101" spans="2:15" ht="15.75" x14ac:dyDescent="0.25">
      <c r="B101" s="65"/>
      <c r="C101" s="65"/>
      <c r="D101" s="65"/>
      <c r="E101" s="65"/>
      <c r="F101" s="65"/>
      <c r="G101" s="65"/>
      <c r="H101" s="65"/>
      <c r="I101" s="65"/>
      <c r="J101" s="65"/>
      <c r="K101" s="65"/>
      <c r="L101" s="247"/>
      <c r="M101" s="247"/>
      <c r="N101" s="247"/>
      <c r="O101" s="247"/>
    </row>
    <row r="102" spans="2:15" ht="15.75" x14ac:dyDescent="0.25">
      <c r="B102" s="65"/>
      <c r="C102" s="65"/>
      <c r="D102" s="65"/>
      <c r="E102" s="65"/>
      <c r="F102" s="65"/>
      <c r="G102" s="65"/>
      <c r="H102" s="65"/>
      <c r="I102" s="65"/>
      <c r="J102" s="65"/>
      <c r="K102" s="65"/>
      <c r="L102" s="247"/>
      <c r="M102" s="247"/>
      <c r="N102" s="247"/>
      <c r="O102" s="247"/>
    </row>
    <row r="103" spans="2:15" ht="15.75" x14ac:dyDescent="0.25">
      <c r="B103" s="65"/>
      <c r="C103" s="65"/>
      <c r="D103" s="65"/>
      <c r="E103" s="65"/>
      <c r="F103" s="65"/>
      <c r="G103" s="65"/>
      <c r="H103" s="65"/>
      <c r="I103" s="65"/>
      <c r="J103" s="65"/>
      <c r="K103" s="65"/>
      <c r="L103" s="247"/>
      <c r="M103" s="247"/>
      <c r="N103" s="247"/>
      <c r="O103" s="247"/>
    </row>
    <row r="104" spans="2:15" ht="15.75" x14ac:dyDescent="0.25">
      <c r="B104" s="65"/>
      <c r="C104" s="65"/>
      <c r="D104" s="65"/>
      <c r="E104" s="65"/>
      <c r="F104" s="65"/>
      <c r="G104" s="65"/>
      <c r="H104" s="65"/>
      <c r="I104" s="65"/>
      <c r="J104" s="65"/>
      <c r="K104" s="65"/>
      <c r="L104" s="247"/>
      <c r="M104" s="247"/>
      <c r="N104" s="247"/>
      <c r="O104" s="247"/>
    </row>
    <row r="105" spans="2:15" ht="15.75" x14ac:dyDescent="0.25">
      <c r="B105" s="65"/>
      <c r="C105" s="65"/>
      <c r="D105" s="65"/>
      <c r="E105" s="65"/>
      <c r="F105" s="65"/>
      <c r="G105" s="65"/>
      <c r="H105" s="65"/>
      <c r="I105" s="65"/>
      <c r="J105" s="65"/>
      <c r="K105" s="65"/>
      <c r="L105" s="247"/>
      <c r="M105" s="247"/>
      <c r="N105" s="247"/>
      <c r="O105" s="247"/>
    </row>
    <row r="106" spans="2:15" ht="15.75" x14ac:dyDescent="0.25">
      <c r="B106" s="65"/>
      <c r="C106" s="65"/>
      <c r="D106" s="65"/>
      <c r="E106" s="65"/>
      <c r="F106" s="65"/>
      <c r="G106" s="65"/>
      <c r="H106" s="65"/>
      <c r="I106" s="65"/>
      <c r="J106" s="65"/>
      <c r="K106" s="65"/>
      <c r="L106" s="247"/>
      <c r="M106" s="247"/>
      <c r="N106" s="247"/>
      <c r="O106" s="247"/>
    </row>
    <row r="107" spans="2:15" ht="12" customHeight="1" x14ac:dyDescent="0.25">
      <c r="B107" s="65"/>
      <c r="C107" s="65"/>
      <c r="D107" s="65"/>
      <c r="E107" s="65"/>
      <c r="F107" s="65"/>
      <c r="G107" s="65"/>
      <c r="H107" s="65"/>
      <c r="I107" s="65"/>
      <c r="J107" s="65"/>
      <c r="K107" s="65"/>
      <c r="L107" s="247"/>
      <c r="M107" s="247"/>
      <c r="N107" s="247"/>
      <c r="O107" s="247"/>
    </row>
    <row r="108" spans="2:15" ht="15.75" hidden="1" x14ac:dyDescent="0.25">
      <c r="B108" s="65"/>
      <c r="C108" s="65"/>
      <c r="D108" s="65"/>
      <c r="E108" s="65"/>
      <c r="F108" s="65"/>
      <c r="G108" s="65"/>
      <c r="H108" s="65"/>
      <c r="I108" s="65"/>
      <c r="J108" s="65"/>
      <c r="K108" s="65"/>
      <c r="L108" s="247"/>
      <c r="M108" s="247"/>
      <c r="N108" s="247"/>
      <c r="O108" s="247"/>
    </row>
    <row r="109" spans="2:15" ht="15.75" x14ac:dyDescent="0.25">
      <c r="B109" s="65"/>
      <c r="C109" s="65"/>
      <c r="D109" s="65"/>
      <c r="E109" s="65"/>
      <c r="F109" s="65"/>
      <c r="G109" s="65"/>
      <c r="H109" s="65"/>
      <c r="I109" s="65"/>
      <c r="J109" s="65"/>
      <c r="K109" s="65"/>
      <c r="L109" s="65"/>
      <c r="M109" s="65"/>
      <c r="N109" s="65"/>
      <c r="O109" s="65"/>
    </row>
    <row r="110" spans="2:15" ht="15.75" x14ac:dyDescent="0.25">
      <c r="B110" s="65"/>
      <c r="C110" s="65"/>
      <c r="D110" s="65"/>
      <c r="E110" s="65"/>
      <c r="F110" s="65"/>
      <c r="G110" s="65"/>
      <c r="H110" s="65"/>
      <c r="I110" s="65"/>
      <c r="J110" s="65"/>
      <c r="K110" s="65"/>
      <c r="L110" s="65"/>
      <c r="M110" s="65"/>
      <c r="N110" s="65"/>
      <c r="O110" s="65"/>
    </row>
    <row r="111" spans="2:15" ht="15.75" x14ac:dyDescent="0.25">
      <c r="B111" s="301" t="s">
        <v>753</v>
      </c>
      <c r="C111" s="14" t="s">
        <v>750</v>
      </c>
      <c r="D111" s="14">
        <v>1</v>
      </c>
      <c r="E111" s="65"/>
      <c r="F111" s="65"/>
      <c r="G111" s="65"/>
      <c r="H111" s="65"/>
      <c r="I111" s="65"/>
      <c r="J111" s="65"/>
      <c r="K111" s="65"/>
      <c r="L111" s="65"/>
      <c r="M111" s="65"/>
      <c r="N111" s="65"/>
      <c r="O111" s="65"/>
    </row>
    <row r="112" spans="2:15" ht="15.75" x14ac:dyDescent="0.25">
      <c r="B112" s="304"/>
      <c r="C112" s="14" t="s">
        <v>750</v>
      </c>
      <c r="D112" s="14">
        <v>2</v>
      </c>
      <c r="E112" s="65"/>
      <c r="F112" s="65"/>
      <c r="G112" s="65"/>
      <c r="H112" s="65"/>
      <c r="I112" s="65"/>
      <c r="J112" s="65"/>
      <c r="K112" s="65"/>
      <c r="L112" s="247" t="s">
        <v>752</v>
      </c>
      <c r="M112" s="247"/>
      <c r="N112" s="247"/>
      <c r="O112" s="247"/>
    </row>
    <row r="113" spans="2:15" ht="15.75" x14ac:dyDescent="0.25">
      <c r="B113" s="304"/>
      <c r="C113" s="14" t="s">
        <v>751</v>
      </c>
      <c r="D113" s="14">
        <v>2</v>
      </c>
      <c r="E113" s="65"/>
      <c r="F113" s="65"/>
      <c r="G113" s="65"/>
      <c r="H113" s="65"/>
      <c r="I113" s="65"/>
      <c r="J113" s="65"/>
      <c r="K113" s="65"/>
      <c r="L113" s="247"/>
      <c r="M113" s="247"/>
      <c r="N113" s="247"/>
      <c r="O113" s="247"/>
    </row>
    <row r="114" spans="2:15" ht="15.75" x14ac:dyDescent="0.25">
      <c r="B114" s="302"/>
      <c r="C114" s="14" t="s">
        <v>751</v>
      </c>
      <c r="D114" s="14">
        <v>1</v>
      </c>
      <c r="E114" s="65"/>
      <c r="F114" s="65"/>
      <c r="G114" s="65"/>
      <c r="H114" s="65"/>
      <c r="I114" s="65"/>
      <c r="J114" s="65"/>
      <c r="K114" s="65"/>
      <c r="L114" s="247"/>
      <c r="M114" s="247"/>
      <c r="N114" s="247"/>
      <c r="O114" s="247"/>
    </row>
    <row r="115" spans="2:15" ht="15.75" x14ac:dyDescent="0.25">
      <c r="B115" s="65"/>
      <c r="C115" s="65"/>
      <c r="D115" s="65"/>
      <c r="E115" s="65"/>
      <c r="F115" s="65"/>
      <c r="G115" s="65"/>
      <c r="H115" s="65"/>
      <c r="I115" s="65"/>
      <c r="J115" s="65"/>
      <c r="K115" s="65"/>
      <c r="L115" s="247"/>
      <c r="M115" s="247"/>
      <c r="N115" s="247"/>
      <c r="O115" s="247"/>
    </row>
    <row r="116" spans="2:15" ht="15.75" x14ac:dyDescent="0.25">
      <c r="B116" s="65"/>
      <c r="C116" s="65"/>
      <c r="D116" s="65"/>
      <c r="E116" s="65"/>
      <c r="F116" s="65"/>
      <c r="G116" s="65"/>
      <c r="H116" s="65"/>
      <c r="I116" s="65"/>
      <c r="J116" s="65"/>
      <c r="K116" s="65"/>
      <c r="L116" s="247"/>
      <c r="M116" s="247"/>
      <c r="N116" s="247"/>
      <c r="O116" s="247"/>
    </row>
    <row r="117" spans="2:15" ht="15.75" x14ac:dyDescent="0.25">
      <c r="B117" s="65"/>
      <c r="C117" s="65"/>
      <c r="D117" s="65"/>
      <c r="E117" s="65"/>
      <c r="F117" s="65"/>
      <c r="G117" s="65"/>
      <c r="H117" s="65"/>
      <c r="I117" s="65"/>
      <c r="J117" s="65"/>
      <c r="K117" s="65"/>
      <c r="L117" s="247"/>
      <c r="M117" s="247"/>
      <c r="N117" s="247"/>
      <c r="O117" s="247"/>
    </row>
    <row r="118" spans="2:15" ht="15.75" x14ac:dyDescent="0.25">
      <c r="B118" s="65"/>
      <c r="C118" s="65"/>
      <c r="D118" s="65"/>
      <c r="E118" s="65"/>
      <c r="F118" s="65"/>
      <c r="G118" s="65"/>
      <c r="H118" s="65"/>
      <c r="I118" s="65"/>
      <c r="J118" s="65"/>
      <c r="K118" s="65"/>
      <c r="L118" s="247"/>
      <c r="M118" s="247"/>
      <c r="N118" s="247"/>
      <c r="O118" s="247"/>
    </row>
    <row r="119" spans="2:15" ht="15.75" x14ac:dyDescent="0.25">
      <c r="B119" s="65"/>
      <c r="C119" s="65"/>
      <c r="D119" s="65"/>
      <c r="E119" s="65"/>
      <c r="F119" s="65"/>
      <c r="G119" s="65"/>
      <c r="H119" s="65"/>
      <c r="I119" s="65"/>
      <c r="J119" s="65"/>
      <c r="K119" s="65"/>
      <c r="L119" s="247"/>
      <c r="M119" s="247"/>
      <c r="N119" s="247"/>
      <c r="O119" s="247"/>
    </row>
    <row r="120" spans="2:15" ht="15.75" x14ac:dyDescent="0.25">
      <c r="B120" s="65"/>
      <c r="C120" s="65"/>
      <c r="D120" s="65"/>
      <c r="E120" s="65"/>
      <c r="F120" s="65"/>
      <c r="G120" s="65"/>
      <c r="H120" s="65"/>
      <c r="I120" s="65"/>
      <c r="J120" s="65"/>
      <c r="K120" s="65"/>
      <c r="L120" s="247"/>
      <c r="M120" s="247"/>
      <c r="N120" s="247"/>
      <c r="O120" s="247"/>
    </row>
    <row r="121" spans="2:15" ht="15.75" x14ac:dyDescent="0.25">
      <c r="B121" s="65"/>
      <c r="C121" s="65"/>
      <c r="D121" s="65"/>
      <c r="E121" s="65"/>
      <c r="F121" s="65"/>
      <c r="G121" s="65"/>
      <c r="H121" s="65"/>
      <c r="I121" s="65"/>
      <c r="J121" s="65"/>
      <c r="K121" s="65"/>
      <c r="L121" s="247"/>
      <c r="M121" s="247"/>
      <c r="N121" s="247"/>
      <c r="O121" s="247"/>
    </row>
    <row r="122" spans="2:15" ht="9.75" customHeight="1" x14ac:dyDescent="0.25">
      <c r="B122" s="65"/>
      <c r="C122" s="65"/>
      <c r="D122" s="65"/>
      <c r="E122" s="65"/>
      <c r="F122" s="65"/>
      <c r="G122" s="65"/>
      <c r="H122" s="65"/>
      <c r="I122" s="65"/>
      <c r="J122" s="65"/>
      <c r="K122" s="65"/>
      <c r="L122" s="247"/>
      <c r="M122" s="247"/>
      <c r="N122" s="247"/>
      <c r="O122" s="247"/>
    </row>
    <row r="123" spans="2:15" ht="15.75" hidden="1" x14ac:dyDescent="0.25">
      <c r="B123" s="65"/>
      <c r="C123" s="65"/>
      <c r="D123" s="65"/>
      <c r="E123" s="65"/>
      <c r="F123" s="65"/>
      <c r="G123" s="65"/>
      <c r="H123" s="65"/>
      <c r="I123" s="65"/>
      <c r="J123" s="65"/>
      <c r="K123" s="65"/>
      <c r="L123" s="247"/>
      <c r="M123" s="247"/>
      <c r="N123" s="247"/>
      <c r="O123" s="247"/>
    </row>
    <row r="124" spans="2:15" ht="15.75" hidden="1" x14ac:dyDescent="0.25">
      <c r="B124" s="65"/>
      <c r="C124" s="65"/>
      <c r="D124" s="65"/>
      <c r="E124" s="65"/>
      <c r="F124" s="65"/>
      <c r="G124" s="65"/>
      <c r="H124" s="65"/>
      <c r="I124" s="65"/>
      <c r="J124" s="65"/>
      <c r="K124" s="65"/>
      <c r="L124" s="247"/>
      <c r="M124" s="247"/>
      <c r="N124" s="247"/>
      <c r="O124" s="247"/>
    </row>
    <row r="125" spans="2:15" ht="15.75" x14ac:dyDescent="0.25">
      <c r="B125" s="65"/>
      <c r="C125" s="65"/>
      <c r="D125" s="65"/>
      <c r="E125" s="65"/>
      <c r="F125" s="65"/>
      <c r="G125" s="65"/>
      <c r="H125" s="65"/>
      <c r="I125" s="65"/>
      <c r="J125" s="65"/>
      <c r="K125" s="65"/>
      <c r="L125" s="247"/>
      <c r="M125" s="247"/>
      <c r="N125" s="247"/>
      <c r="O125" s="247"/>
    </row>
    <row r="126" spans="2:15" ht="15.75" x14ac:dyDescent="0.25">
      <c r="B126" s="65"/>
      <c r="C126" s="65"/>
      <c r="D126" s="65"/>
      <c r="E126" s="65"/>
      <c r="F126" s="65"/>
      <c r="G126" s="65"/>
      <c r="H126" s="65"/>
      <c r="I126" s="65"/>
      <c r="J126" s="65"/>
      <c r="K126" s="65"/>
      <c r="L126" s="247"/>
      <c r="M126" s="247"/>
      <c r="N126" s="247"/>
      <c r="O126" s="247"/>
    </row>
    <row r="127" spans="2:15" ht="15.75" x14ac:dyDescent="0.25">
      <c r="B127" s="65"/>
      <c r="C127" s="65"/>
      <c r="D127" s="65"/>
      <c r="E127" s="65"/>
      <c r="F127" s="65"/>
      <c r="G127" s="65"/>
      <c r="H127" s="65"/>
      <c r="I127" s="65"/>
      <c r="J127" s="65"/>
      <c r="K127" s="65"/>
      <c r="L127" s="65"/>
      <c r="M127" s="65"/>
      <c r="N127" s="65"/>
      <c r="O127" s="65"/>
    </row>
    <row r="128" spans="2:15" ht="15" customHeight="1" x14ac:dyDescent="0.25">
      <c r="B128" s="301" t="s">
        <v>754</v>
      </c>
      <c r="C128" s="14" t="s">
        <v>755</v>
      </c>
      <c r="D128" s="14">
        <v>1</v>
      </c>
      <c r="E128" s="65"/>
      <c r="F128" s="65"/>
      <c r="G128" s="65"/>
      <c r="H128" s="65"/>
      <c r="I128" s="65"/>
      <c r="J128" s="65"/>
      <c r="K128" s="65"/>
      <c r="L128" s="65"/>
      <c r="M128" s="65"/>
      <c r="N128" s="65"/>
      <c r="O128" s="65"/>
    </row>
    <row r="129" spans="2:15" ht="15" customHeight="1" x14ac:dyDescent="0.25">
      <c r="B129" s="304"/>
      <c r="C129" s="14" t="s">
        <v>755</v>
      </c>
      <c r="D129" s="14">
        <v>1</v>
      </c>
      <c r="E129" s="65"/>
      <c r="F129" s="65"/>
      <c r="G129" s="65"/>
      <c r="H129" s="65"/>
      <c r="I129" s="65"/>
      <c r="J129" s="65"/>
      <c r="K129" s="65"/>
      <c r="L129" s="247" t="s">
        <v>757</v>
      </c>
      <c r="M129" s="247"/>
      <c r="N129" s="247"/>
      <c r="O129" s="247"/>
    </row>
    <row r="130" spans="2:15" ht="15.75" x14ac:dyDescent="0.25">
      <c r="B130" s="302"/>
      <c r="C130" s="14" t="s">
        <v>756</v>
      </c>
      <c r="D130" s="14">
        <v>1</v>
      </c>
      <c r="E130" s="65"/>
      <c r="F130" s="65"/>
      <c r="G130" s="65"/>
      <c r="H130" s="65"/>
      <c r="I130" s="65"/>
      <c r="J130" s="65"/>
      <c r="K130" s="65"/>
      <c r="L130" s="247"/>
      <c r="M130" s="247"/>
      <c r="N130" s="247"/>
      <c r="O130" s="247"/>
    </row>
    <row r="131" spans="2:15" ht="15.75" x14ac:dyDescent="0.25">
      <c r="B131" s="65"/>
      <c r="C131" s="65"/>
      <c r="D131" s="65"/>
      <c r="E131" s="65"/>
      <c r="F131" s="65"/>
      <c r="G131" s="65"/>
      <c r="H131" s="65"/>
      <c r="I131" s="65"/>
      <c r="J131" s="65"/>
      <c r="K131" s="65"/>
      <c r="L131" s="247"/>
      <c r="M131" s="247"/>
      <c r="N131" s="247"/>
      <c r="O131" s="247"/>
    </row>
    <row r="132" spans="2:15" ht="15.75" x14ac:dyDescent="0.25">
      <c r="B132" s="65"/>
      <c r="C132" s="65"/>
      <c r="D132" s="65"/>
      <c r="E132" s="65"/>
      <c r="F132" s="65"/>
      <c r="G132" s="65"/>
      <c r="H132" s="65"/>
      <c r="I132" s="65"/>
      <c r="J132" s="65"/>
      <c r="K132" s="65"/>
      <c r="L132" s="247"/>
      <c r="M132" s="247"/>
      <c r="N132" s="247"/>
      <c r="O132" s="247"/>
    </row>
    <row r="133" spans="2:15" ht="15.75" x14ac:dyDescent="0.25">
      <c r="B133" s="65"/>
      <c r="C133" s="65"/>
      <c r="D133" s="65"/>
      <c r="E133" s="65"/>
      <c r="F133" s="65"/>
      <c r="G133" s="65"/>
      <c r="H133" s="65"/>
      <c r="I133" s="65"/>
      <c r="J133" s="65"/>
      <c r="K133" s="65"/>
      <c r="L133" s="247"/>
      <c r="M133" s="247"/>
      <c r="N133" s="247"/>
      <c r="O133" s="247"/>
    </row>
    <row r="134" spans="2:15" ht="15.75" x14ac:dyDescent="0.25">
      <c r="B134" s="65"/>
      <c r="C134" s="65"/>
      <c r="D134" s="65"/>
      <c r="E134" s="65"/>
      <c r="F134" s="65"/>
      <c r="G134" s="65"/>
      <c r="H134" s="65"/>
      <c r="I134" s="65"/>
      <c r="J134" s="65"/>
      <c r="K134" s="65"/>
      <c r="L134" s="247"/>
      <c r="M134" s="247"/>
      <c r="N134" s="247"/>
      <c r="O134" s="247"/>
    </row>
    <row r="135" spans="2:15" ht="15.75" x14ac:dyDescent="0.25">
      <c r="B135" s="65"/>
      <c r="C135" s="65"/>
      <c r="D135" s="65"/>
      <c r="E135" s="65"/>
      <c r="F135" s="65"/>
      <c r="G135" s="65"/>
      <c r="H135" s="65"/>
      <c r="I135" s="65"/>
      <c r="J135" s="65"/>
      <c r="K135" s="65"/>
      <c r="L135" s="247"/>
      <c r="M135" s="247"/>
      <c r="N135" s="247"/>
      <c r="O135" s="247"/>
    </row>
    <row r="136" spans="2:15" ht="15.75" x14ac:dyDescent="0.25">
      <c r="B136" s="65"/>
      <c r="C136" s="65"/>
      <c r="D136" s="65"/>
      <c r="E136" s="65"/>
      <c r="F136" s="65"/>
      <c r="G136" s="65"/>
      <c r="H136" s="65"/>
      <c r="I136" s="65"/>
      <c r="J136" s="65"/>
      <c r="K136" s="65"/>
      <c r="L136" s="247"/>
      <c r="M136" s="247"/>
      <c r="N136" s="247"/>
      <c r="O136" s="247"/>
    </row>
    <row r="137" spans="2:15" ht="15.75" x14ac:dyDescent="0.25">
      <c r="B137" s="65"/>
      <c r="C137" s="65"/>
      <c r="D137" s="65"/>
      <c r="E137" s="65"/>
      <c r="F137" s="65"/>
      <c r="G137" s="65"/>
      <c r="H137" s="65"/>
      <c r="I137" s="65"/>
      <c r="J137" s="65"/>
      <c r="K137" s="65"/>
      <c r="L137" s="247"/>
      <c r="M137" s="247"/>
      <c r="N137" s="247"/>
      <c r="O137" s="247"/>
    </row>
    <row r="138" spans="2:15" ht="15.75" x14ac:dyDescent="0.25">
      <c r="B138" s="65"/>
      <c r="C138" s="65"/>
      <c r="D138" s="65"/>
      <c r="E138" s="65"/>
      <c r="F138" s="65"/>
      <c r="G138" s="65"/>
      <c r="H138" s="65"/>
      <c r="I138" s="65"/>
      <c r="J138" s="65"/>
      <c r="K138" s="65"/>
      <c r="L138" s="247"/>
      <c r="M138" s="247"/>
      <c r="N138" s="247"/>
      <c r="O138" s="247"/>
    </row>
    <row r="139" spans="2:15" ht="15.75" x14ac:dyDescent="0.25">
      <c r="B139" s="65"/>
      <c r="C139" s="65"/>
      <c r="D139" s="65"/>
      <c r="E139" s="65"/>
      <c r="F139" s="65"/>
      <c r="G139" s="65"/>
      <c r="H139" s="65"/>
      <c r="I139" s="65"/>
      <c r="J139" s="65"/>
      <c r="K139" s="65"/>
      <c r="L139" s="247"/>
      <c r="M139" s="247"/>
      <c r="N139" s="247"/>
      <c r="O139" s="247"/>
    </row>
    <row r="140" spans="2:15" ht="15.75" x14ac:dyDescent="0.25">
      <c r="B140" s="65"/>
      <c r="C140" s="65"/>
      <c r="D140" s="65"/>
      <c r="E140" s="65"/>
      <c r="F140" s="65"/>
      <c r="G140" s="65"/>
      <c r="H140" s="65"/>
      <c r="I140" s="65"/>
      <c r="J140" s="65"/>
      <c r="K140" s="65"/>
      <c r="L140" s="247"/>
      <c r="M140" s="247"/>
      <c r="N140" s="247"/>
      <c r="O140" s="247"/>
    </row>
    <row r="141" spans="2:15" ht="15.75" x14ac:dyDescent="0.25">
      <c r="B141" s="65"/>
      <c r="C141" s="65"/>
      <c r="D141" s="65"/>
      <c r="E141" s="65"/>
      <c r="F141" s="65"/>
      <c r="G141" s="65"/>
      <c r="H141" s="65"/>
      <c r="I141" s="65"/>
      <c r="J141" s="65"/>
      <c r="K141" s="65"/>
      <c r="L141" s="247"/>
      <c r="M141" s="247"/>
      <c r="N141" s="247"/>
      <c r="O141" s="247"/>
    </row>
    <row r="142" spans="2:15" ht="15.75" hidden="1" x14ac:dyDescent="0.25">
      <c r="B142" s="65"/>
      <c r="C142" s="65"/>
      <c r="D142" s="65"/>
      <c r="E142" s="65"/>
      <c r="F142" s="65"/>
      <c r="G142" s="65"/>
      <c r="H142" s="65"/>
      <c r="I142" s="65"/>
      <c r="J142" s="65"/>
      <c r="K142" s="65"/>
      <c r="L142" s="247"/>
      <c r="M142" s="247"/>
      <c r="N142" s="247"/>
      <c r="O142" s="247"/>
    </row>
    <row r="143" spans="2:15" ht="15.75" hidden="1" x14ac:dyDescent="0.25">
      <c r="B143" s="65"/>
      <c r="C143" s="65"/>
      <c r="D143" s="65"/>
      <c r="E143" s="65"/>
      <c r="F143" s="65"/>
      <c r="G143" s="65"/>
      <c r="H143" s="65"/>
      <c r="I143" s="65"/>
      <c r="J143" s="65"/>
      <c r="K143" s="65"/>
      <c r="L143" s="247"/>
      <c r="M143" s="247"/>
      <c r="N143" s="247"/>
      <c r="O143" s="247"/>
    </row>
    <row r="144" spans="2:15" ht="15.75" x14ac:dyDescent="0.25">
      <c r="B144" s="65"/>
      <c r="C144" s="65"/>
      <c r="D144" s="65"/>
      <c r="E144" s="65"/>
      <c r="F144" s="65"/>
      <c r="G144" s="65"/>
      <c r="H144" s="65"/>
      <c r="I144" s="65"/>
      <c r="J144" s="65"/>
      <c r="K144" s="65"/>
      <c r="L144" s="65"/>
      <c r="M144" s="65"/>
      <c r="N144" s="65"/>
      <c r="O144" s="65"/>
    </row>
    <row r="145" spans="2:15" ht="15" customHeight="1" x14ac:dyDescent="0.25">
      <c r="B145" s="301" t="s">
        <v>758</v>
      </c>
      <c r="C145" s="305" t="s">
        <v>759</v>
      </c>
      <c r="D145" s="305">
        <v>1</v>
      </c>
      <c r="E145" s="65"/>
      <c r="F145" s="65"/>
      <c r="G145" s="65"/>
      <c r="H145" s="65"/>
      <c r="I145" s="65"/>
      <c r="J145" s="65"/>
      <c r="K145" s="65"/>
      <c r="L145" s="65"/>
      <c r="M145" s="65"/>
      <c r="N145" s="65"/>
      <c r="O145" s="65"/>
    </row>
    <row r="146" spans="2:15" ht="15.75" x14ac:dyDescent="0.25">
      <c r="B146" s="302"/>
      <c r="C146" s="305" t="s">
        <v>760</v>
      </c>
      <c r="D146" s="305">
        <v>3</v>
      </c>
      <c r="E146" s="65"/>
      <c r="F146" s="65"/>
      <c r="G146" s="65"/>
      <c r="H146" s="65"/>
      <c r="I146" s="65"/>
      <c r="J146" s="65"/>
      <c r="K146" s="65"/>
      <c r="L146" s="247" t="s">
        <v>761</v>
      </c>
      <c r="M146" s="247"/>
      <c r="N146" s="247"/>
      <c r="O146" s="247"/>
    </row>
    <row r="147" spans="2:15" ht="15.75" x14ac:dyDescent="0.25">
      <c r="B147" s="65"/>
      <c r="C147" s="65"/>
      <c r="D147" s="65"/>
      <c r="E147" s="65"/>
      <c r="F147" s="65"/>
      <c r="G147" s="65"/>
      <c r="H147" s="65"/>
      <c r="I147" s="65"/>
      <c r="J147" s="65"/>
      <c r="K147" s="65"/>
      <c r="L147" s="247"/>
      <c r="M147" s="247"/>
      <c r="N147" s="247"/>
      <c r="O147" s="247"/>
    </row>
    <row r="148" spans="2:15" ht="15.75" x14ac:dyDescent="0.25">
      <c r="B148" s="65"/>
      <c r="C148" s="65"/>
      <c r="D148" s="303"/>
      <c r="E148" s="65"/>
      <c r="F148" s="65"/>
      <c r="G148" s="65"/>
      <c r="H148" s="65"/>
      <c r="I148" s="65"/>
      <c r="J148" s="65"/>
      <c r="K148" s="65"/>
      <c r="L148" s="247"/>
      <c r="M148" s="247"/>
      <c r="N148" s="247"/>
      <c r="O148" s="247"/>
    </row>
    <row r="149" spans="2:15" ht="15.75" x14ac:dyDescent="0.25">
      <c r="B149" s="65"/>
      <c r="C149" s="65"/>
      <c r="D149" s="65"/>
      <c r="E149" s="65"/>
      <c r="F149" s="65"/>
      <c r="G149" s="65"/>
      <c r="H149" s="65"/>
      <c r="I149" s="65"/>
      <c r="J149" s="65"/>
      <c r="K149" s="65"/>
      <c r="L149" s="247"/>
      <c r="M149" s="247"/>
      <c r="N149" s="247"/>
      <c r="O149" s="247"/>
    </row>
    <row r="150" spans="2:15" ht="15.75" x14ac:dyDescent="0.25">
      <c r="B150" s="65"/>
      <c r="C150" s="65"/>
      <c r="D150" s="65"/>
      <c r="E150" s="65"/>
      <c r="F150" s="65"/>
      <c r="G150" s="65"/>
      <c r="H150" s="65"/>
      <c r="I150" s="65"/>
      <c r="J150" s="65"/>
      <c r="K150" s="65"/>
      <c r="L150" s="247"/>
      <c r="M150" s="247"/>
      <c r="N150" s="247"/>
      <c r="O150" s="247"/>
    </row>
    <row r="151" spans="2:15" ht="15.75" x14ac:dyDescent="0.25">
      <c r="B151" s="65"/>
      <c r="C151" s="65"/>
      <c r="D151" s="65"/>
      <c r="E151" s="65"/>
      <c r="F151" s="65"/>
      <c r="G151" s="65"/>
      <c r="H151" s="65"/>
      <c r="I151" s="65"/>
      <c r="J151" s="65"/>
      <c r="K151" s="65"/>
      <c r="L151" s="247"/>
      <c r="M151" s="247"/>
      <c r="N151" s="247"/>
      <c r="O151" s="247"/>
    </row>
    <row r="152" spans="2:15" ht="15.75" x14ac:dyDescent="0.25">
      <c r="B152" s="65"/>
      <c r="C152" s="65"/>
      <c r="D152" s="65"/>
      <c r="E152" s="65"/>
      <c r="F152" s="65"/>
      <c r="G152" s="65"/>
      <c r="H152" s="65"/>
      <c r="I152" s="65"/>
      <c r="J152" s="65"/>
      <c r="K152" s="65"/>
      <c r="L152" s="247"/>
      <c r="M152" s="247"/>
      <c r="N152" s="247"/>
      <c r="O152" s="247"/>
    </row>
    <row r="153" spans="2:15" ht="15.75" x14ac:dyDescent="0.25">
      <c r="B153" s="65"/>
      <c r="C153" s="65"/>
      <c r="D153" s="65"/>
      <c r="E153" s="65"/>
      <c r="F153" s="65"/>
      <c r="G153" s="65"/>
      <c r="H153" s="65"/>
      <c r="I153" s="65"/>
      <c r="J153" s="65"/>
      <c r="K153" s="65"/>
      <c r="L153" s="247"/>
      <c r="M153" s="247"/>
      <c r="N153" s="247"/>
      <c r="O153" s="247"/>
    </row>
    <row r="154" spans="2:15" ht="15.75" x14ac:dyDescent="0.25">
      <c r="B154" s="65"/>
      <c r="C154" s="65"/>
      <c r="D154" s="65"/>
      <c r="E154" s="65"/>
      <c r="F154" s="65"/>
      <c r="G154" s="65"/>
      <c r="H154" s="65"/>
      <c r="I154" s="65"/>
      <c r="J154" s="65"/>
      <c r="K154" s="65"/>
      <c r="L154" s="247"/>
      <c r="M154" s="247"/>
      <c r="N154" s="247"/>
      <c r="O154" s="247"/>
    </row>
    <row r="155" spans="2:15" ht="15.75" x14ac:dyDescent="0.25">
      <c r="B155" s="65"/>
      <c r="C155" s="65"/>
      <c r="D155" s="65"/>
      <c r="E155" s="65"/>
      <c r="F155" s="65"/>
      <c r="G155" s="65"/>
      <c r="H155" s="65"/>
      <c r="I155" s="65"/>
      <c r="J155" s="65"/>
      <c r="K155" s="65"/>
      <c r="L155" s="247"/>
      <c r="M155" s="247"/>
      <c r="N155" s="247"/>
      <c r="O155" s="247"/>
    </row>
    <row r="156" spans="2:15" ht="15.75" x14ac:dyDescent="0.25">
      <c r="B156" s="65"/>
      <c r="C156" s="65"/>
      <c r="D156" s="65"/>
      <c r="E156" s="65"/>
      <c r="F156" s="65"/>
      <c r="G156" s="65"/>
      <c r="H156" s="65"/>
      <c r="I156" s="65"/>
      <c r="J156" s="65"/>
      <c r="K156" s="65"/>
      <c r="L156" s="247"/>
      <c r="M156" s="247"/>
      <c r="N156" s="247"/>
      <c r="O156" s="247"/>
    </row>
    <row r="157" spans="2:15" ht="15.75" x14ac:dyDescent="0.25">
      <c r="B157" s="65"/>
      <c r="C157" s="65"/>
      <c r="D157" s="65"/>
      <c r="E157" s="65"/>
      <c r="F157" s="65"/>
      <c r="G157" s="65"/>
      <c r="H157" s="65"/>
      <c r="I157" s="65"/>
      <c r="J157" s="65"/>
      <c r="K157" s="65"/>
      <c r="L157" s="247"/>
      <c r="M157" s="247"/>
      <c r="N157" s="247"/>
      <c r="O157" s="247"/>
    </row>
    <row r="158" spans="2:15" ht="15.75" x14ac:dyDescent="0.25">
      <c r="B158" s="65"/>
      <c r="C158" s="65"/>
      <c r="D158" s="65"/>
      <c r="E158" s="65"/>
      <c r="F158" s="65"/>
      <c r="G158" s="65"/>
      <c r="H158" s="65"/>
      <c r="I158" s="65"/>
      <c r="J158" s="65"/>
      <c r="K158" s="65"/>
      <c r="L158" s="247"/>
      <c r="M158" s="247"/>
      <c r="N158" s="247"/>
      <c r="O158" s="247"/>
    </row>
    <row r="159" spans="2:15" ht="15.75" x14ac:dyDescent="0.25">
      <c r="B159" s="65"/>
      <c r="C159" s="65"/>
      <c r="D159" s="65"/>
      <c r="E159" s="65"/>
      <c r="F159" s="65"/>
      <c r="G159" s="65"/>
      <c r="H159" s="65"/>
      <c r="I159" s="65"/>
      <c r="J159" s="65"/>
      <c r="K159" s="65"/>
      <c r="L159" s="247"/>
      <c r="M159" s="247"/>
      <c r="N159" s="247"/>
      <c r="O159" s="247"/>
    </row>
    <row r="160" spans="2:15" ht="15.75" x14ac:dyDescent="0.25">
      <c r="B160" s="65"/>
      <c r="C160" s="65"/>
      <c r="D160" s="65"/>
      <c r="E160" s="65"/>
      <c r="F160" s="65"/>
      <c r="G160" s="65"/>
      <c r="H160" s="65"/>
      <c r="I160" s="65"/>
      <c r="J160" s="65"/>
      <c r="K160" s="65"/>
      <c r="L160" s="247"/>
      <c r="M160" s="247"/>
      <c r="N160" s="247"/>
      <c r="O160" s="247"/>
    </row>
  </sheetData>
  <mergeCells count="20">
    <mergeCell ref="B128:B130"/>
    <mergeCell ref="L129:O143"/>
    <mergeCell ref="B145:B146"/>
    <mergeCell ref="L146:O160"/>
    <mergeCell ref="B93:B96"/>
    <mergeCell ref="L94:O108"/>
    <mergeCell ref="B111:B114"/>
    <mergeCell ref="L112:O126"/>
    <mergeCell ref="B5:B7"/>
    <mergeCell ref="L3:O12"/>
    <mergeCell ref="B15:B16"/>
    <mergeCell ref="L16:O25"/>
    <mergeCell ref="B77:B80"/>
    <mergeCell ref="L77:O91"/>
    <mergeCell ref="B64:B68"/>
    <mergeCell ref="L61:O75"/>
    <mergeCell ref="B28:B33"/>
    <mergeCell ref="L30:O39"/>
    <mergeCell ref="B44:B60"/>
    <mergeCell ref="L44:O58"/>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236"/>
  <sheetViews>
    <sheetView topLeftCell="A27" zoomScale="90" zoomScaleNormal="90" workbookViewId="0">
      <selection activeCell="P10" sqref="P10"/>
    </sheetView>
  </sheetViews>
  <sheetFormatPr baseColWidth="10" defaultRowHeight="15" x14ac:dyDescent="0.25"/>
  <cols>
    <col min="2" max="2" width="15.85546875" customWidth="1"/>
    <col min="3" max="5" width="30.140625" customWidth="1"/>
    <col min="6" max="6" width="61.28515625" customWidth="1"/>
    <col min="7" max="7" width="19.28515625" customWidth="1"/>
    <col min="8" max="8" width="13.140625" customWidth="1"/>
    <col min="9" max="9" width="18.28515625" customWidth="1"/>
    <col min="10" max="10" width="15.5703125" customWidth="1"/>
    <col min="11" max="11" width="14" customWidth="1"/>
    <col min="12" max="12" width="15.5703125" customWidth="1"/>
  </cols>
  <sheetData>
    <row r="3" spans="1:18" ht="63" x14ac:dyDescent="0.25">
      <c r="A3" s="6" t="s">
        <v>489</v>
      </c>
      <c r="B3" s="6" t="s">
        <v>490</v>
      </c>
      <c r="C3" s="7" t="s">
        <v>486</v>
      </c>
      <c r="D3" s="147" t="s">
        <v>686</v>
      </c>
      <c r="E3" s="6" t="s">
        <v>687</v>
      </c>
      <c r="F3" s="146" t="s">
        <v>487</v>
      </c>
      <c r="G3" s="8" t="s">
        <v>491</v>
      </c>
      <c r="H3" s="9" t="s">
        <v>492</v>
      </c>
      <c r="I3" s="8" t="s">
        <v>498</v>
      </c>
      <c r="J3" s="9" t="s">
        <v>493</v>
      </c>
      <c r="K3" s="6" t="s">
        <v>488</v>
      </c>
      <c r="L3" s="185" t="s">
        <v>679</v>
      </c>
      <c r="M3" s="185"/>
    </row>
    <row r="4" spans="1:18" ht="31.5" customHeight="1" x14ac:dyDescent="0.25">
      <c r="A4" s="186">
        <v>1</v>
      </c>
      <c r="B4" s="206">
        <v>1</v>
      </c>
      <c r="C4" s="218" t="s">
        <v>21</v>
      </c>
      <c r="D4" s="167">
        <v>42668</v>
      </c>
      <c r="E4" s="167" t="s">
        <v>688</v>
      </c>
      <c r="F4" s="145" t="s">
        <v>494</v>
      </c>
      <c r="G4" s="224">
        <v>4</v>
      </c>
      <c r="H4" s="186">
        <v>2</v>
      </c>
      <c r="I4" s="226">
        <f>H4/G4</f>
        <v>0.5</v>
      </c>
      <c r="J4" s="11">
        <v>8</v>
      </c>
      <c r="K4" s="12">
        <f>J4/J8</f>
        <v>0.5714285714285714</v>
      </c>
      <c r="L4" s="13">
        <v>0.5</v>
      </c>
      <c r="M4" s="14">
        <f>+K4*L4</f>
        <v>0.2857142857142857</v>
      </c>
      <c r="O4" s="293" t="s">
        <v>684</v>
      </c>
      <c r="P4" s="294"/>
      <c r="Q4" s="295"/>
      <c r="R4" s="296" t="s">
        <v>683</v>
      </c>
    </row>
    <row r="5" spans="1:18" ht="18.75" customHeight="1" x14ac:dyDescent="0.25">
      <c r="A5" s="187"/>
      <c r="B5" s="207"/>
      <c r="C5" s="219"/>
      <c r="D5" s="170"/>
      <c r="E5" s="170"/>
      <c r="F5" s="142" t="s">
        <v>495</v>
      </c>
      <c r="G5" s="225"/>
      <c r="H5" s="187"/>
      <c r="I5" s="227"/>
      <c r="J5" s="15">
        <v>6</v>
      </c>
      <c r="K5" s="16">
        <f>J5/J8</f>
        <v>0.42857142857142855</v>
      </c>
      <c r="L5" s="13">
        <v>0.5</v>
      </c>
      <c r="M5" s="14">
        <f>+K5*L5</f>
        <v>0.21428571428571427</v>
      </c>
      <c r="O5" s="297" t="s">
        <v>680</v>
      </c>
      <c r="P5" s="297"/>
      <c r="Q5" s="297"/>
      <c r="R5" s="298"/>
    </row>
    <row r="6" spans="1:18" ht="29.25" customHeight="1" x14ac:dyDescent="0.25">
      <c r="A6" s="187"/>
      <c r="B6" s="207"/>
      <c r="C6" s="219"/>
      <c r="D6" s="170"/>
      <c r="E6" s="170"/>
      <c r="F6" s="142" t="s">
        <v>496</v>
      </c>
      <c r="G6" s="225"/>
      <c r="H6" s="187"/>
      <c r="I6" s="227"/>
      <c r="J6" s="15"/>
      <c r="K6" s="16">
        <f>J6/J8</f>
        <v>0</v>
      </c>
      <c r="L6" s="17">
        <v>0</v>
      </c>
      <c r="M6" s="14"/>
      <c r="O6" s="297" t="s">
        <v>681</v>
      </c>
      <c r="P6" s="297"/>
      <c r="Q6" s="297"/>
      <c r="R6" s="299"/>
    </row>
    <row r="7" spans="1:18" ht="30.75" customHeight="1" x14ac:dyDescent="0.25">
      <c r="A7" s="187"/>
      <c r="B7" s="208"/>
      <c r="C7" s="219"/>
      <c r="D7" s="168"/>
      <c r="E7" s="168"/>
      <c r="F7" s="142" t="s">
        <v>497</v>
      </c>
      <c r="G7" s="225"/>
      <c r="H7" s="187"/>
      <c r="I7" s="227"/>
      <c r="J7" s="15"/>
      <c r="K7" s="16">
        <f>J7/J8</f>
        <v>0</v>
      </c>
      <c r="L7" s="17">
        <v>0</v>
      </c>
      <c r="M7" s="14"/>
      <c r="O7" s="297" t="s">
        <v>682</v>
      </c>
      <c r="P7" s="297"/>
      <c r="Q7" s="297"/>
      <c r="R7" s="300"/>
    </row>
    <row r="8" spans="1:18" ht="15.75" x14ac:dyDescent="0.25">
      <c r="A8" s="187"/>
      <c r="B8" s="18"/>
      <c r="C8" s="19"/>
      <c r="D8" s="18"/>
      <c r="E8" s="18"/>
      <c r="F8" s="144"/>
      <c r="G8" s="20"/>
      <c r="H8" s="18"/>
      <c r="I8" s="18"/>
      <c r="J8" s="18">
        <f>SUM(J4:J7)</f>
        <v>14</v>
      </c>
      <c r="K8" s="21">
        <f>SUM(K4:K7)</f>
        <v>1</v>
      </c>
      <c r="L8" s="18"/>
      <c r="M8" s="22">
        <f>SUM(M4:M7)</f>
        <v>0.5</v>
      </c>
      <c r="N8" s="3"/>
      <c r="O8" s="3"/>
      <c r="P8" s="3"/>
      <c r="Q8" s="3"/>
    </row>
    <row r="9" spans="1:18" ht="35.25" customHeight="1" x14ac:dyDescent="0.25">
      <c r="A9" s="187"/>
      <c r="B9" s="206">
        <v>2</v>
      </c>
      <c r="C9" s="290" t="s">
        <v>20</v>
      </c>
      <c r="D9" s="167">
        <v>42668</v>
      </c>
      <c r="E9" s="162">
        <v>43449</v>
      </c>
      <c r="F9" s="141" t="s">
        <v>499</v>
      </c>
      <c r="G9" s="199">
        <v>5</v>
      </c>
      <c r="H9" s="207">
        <v>2</v>
      </c>
      <c r="I9" s="189">
        <f>H9/G9</f>
        <v>0.4</v>
      </c>
      <c r="J9" s="15">
        <v>6</v>
      </c>
      <c r="K9" s="16">
        <f>J9/J14</f>
        <v>0.4</v>
      </c>
      <c r="L9" s="13">
        <v>1</v>
      </c>
      <c r="M9" s="14">
        <f t="shared" ref="M9:M10" si="0">+K9*L9</f>
        <v>0.4</v>
      </c>
    </row>
    <row r="10" spans="1:18" ht="19.5" customHeight="1" x14ac:dyDescent="0.25">
      <c r="A10" s="187"/>
      <c r="B10" s="207"/>
      <c r="C10" s="291"/>
      <c r="D10" s="170"/>
      <c r="E10" s="163"/>
      <c r="F10" s="142" t="s">
        <v>500</v>
      </c>
      <c r="G10" s="199"/>
      <c r="H10" s="207"/>
      <c r="I10" s="189"/>
      <c r="J10" s="15">
        <v>9</v>
      </c>
      <c r="K10" s="16">
        <f>J10/J14</f>
        <v>0.6</v>
      </c>
      <c r="L10" s="13">
        <v>1</v>
      </c>
      <c r="M10" s="14">
        <f t="shared" si="0"/>
        <v>0.6</v>
      </c>
    </row>
    <row r="11" spans="1:18" ht="30" customHeight="1" x14ac:dyDescent="0.25">
      <c r="A11" s="187"/>
      <c r="B11" s="207"/>
      <c r="C11" s="291"/>
      <c r="D11" s="170"/>
      <c r="E11" s="163"/>
      <c r="F11" s="142" t="s">
        <v>501</v>
      </c>
      <c r="G11" s="199"/>
      <c r="H11" s="207"/>
      <c r="I11" s="189"/>
      <c r="J11" s="15"/>
      <c r="K11" s="16">
        <f>J11/J14</f>
        <v>0</v>
      </c>
      <c r="L11" s="17">
        <v>0</v>
      </c>
      <c r="M11" s="14"/>
    </row>
    <row r="12" spans="1:18" ht="33" customHeight="1" x14ac:dyDescent="0.25">
      <c r="A12" s="187"/>
      <c r="B12" s="207"/>
      <c r="C12" s="291"/>
      <c r="D12" s="170"/>
      <c r="E12" s="163"/>
      <c r="F12" s="115" t="s">
        <v>502</v>
      </c>
      <c r="G12" s="199"/>
      <c r="H12" s="207"/>
      <c r="I12" s="189"/>
      <c r="J12" s="15"/>
      <c r="K12" s="16">
        <f>J12/J14</f>
        <v>0</v>
      </c>
      <c r="L12" s="17">
        <v>0</v>
      </c>
      <c r="M12" s="14"/>
    </row>
    <row r="13" spans="1:18" ht="31.5" x14ac:dyDescent="0.25">
      <c r="A13" s="187"/>
      <c r="B13" s="208"/>
      <c r="C13" s="292"/>
      <c r="D13" s="168"/>
      <c r="E13" s="164"/>
      <c r="F13" s="143" t="s">
        <v>503</v>
      </c>
      <c r="G13" s="199"/>
      <c r="H13" s="207"/>
      <c r="I13" s="189"/>
      <c r="J13" s="15"/>
      <c r="K13" s="16">
        <f>J13/J14</f>
        <v>0</v>
      </c>
      <c r="L13" s="17">
        <v>0</v>
      </c>
      <c r="M13" s="14"/>
    </row>
    <row r="14" spans="1:18" ht="15.75" x14ac:dyDescent="0.25">
      <c r="A14" s="187"/>
      <c r="B14" s="18"/>
      <c r="C14" s="23"/>
      <c r="D14" s="18"/>
      <c r="E14" s="18"/>
      <c r="F14" s="34"/>
      <c r="G14" s="18"/>
      <c r="H14" s="18"/>
      <c r="I14" s="24"/>
      <c r="J14" s="18">
        <f>SUM(J9:J13)</f>
        <v>15</v>
      </c>
      <c r="K14" s="21">
        <f>SUM(K9:K13)</f>
        <v>1</v>
      </c>
      <c r="L14" s="18"/>
      <c r="M14" s="22">
        <f>SUM(M9:M13)</f>
        <v>1</v>
      </c>
    </row>
    <row r="15" spans="1:18" ht="54.75" customHeight="1" x14ac:dyDescent="0.25">
      <c r="A15" s="187"/>
      <c r="B15" s="186">
        <v>3</v>
      </c>
      <c r="C15" s="228" t="s">
        <v>504</v>
      </c>
      <c r="D15" s="162">
        <v>42917</v>
      </c>
      <c r="E15" s="162">
        <v>43282</v>
      </c>
      <c r="F15" s="140" t="s">
        <v>505</v>
      </c>
      <c r="G15" s="199">
        <v>4</v>
      </c>
      <c r="H15" s="207">
        <v>1</v>
      </c>
      <c r="I15" s="231">
        <f>H15/G15</f>
        <v>0.25</v>
      </c>
      <c r="J15" s="15">
        <v>6</v>
      </c>
      <c r="K15" s="16">
        <f>J15/J19</f>
        <v>1</v>
      </c>
      <c r="L15" s="13">
        <v>1</v>
      </c>
      <c r="M15" s="14">
        <f>+K15*L15</f>
        <v>1</v>
      </c>
    </row>
    <row r="16" spans="1:18" ht="31.5" x14ac:dyDescent="0.25">
      <c r="A16" s="187"/>
      <c r="B16" s="187"/>
      <c r="C16" s="229"/>
      <c r="D16" s="163"/>
      <c r="E16" s="163"/>
      <c r="F16" s="141" t="s">
        <v>506</v>
      </c>
      <c r="G16" s="199"/>
      <c r="H16" s="207"/>
      <c r="I16" s="231"/>
      <c r="J16" s="15"/>
      <c r="K16" s="16">
        <f>J16/J19</f>
        <v>0</v>
      </c>
      <c r="L16" s="17">
        <v>0</v>
      </c>
      <c r="M16" s="14"/>
    </row>
    <row r="17" spans="1:14" ht="31.5" x14ac:dyDescent="0.25">
      <c r="A17" s="187"/>
      <c r="B17" s="187"/>
      <c r="C17" s="229"/>
      <c r="D17" s="163"/>
      <c r="E17" s="163"/>
      <c r="F17" s="141" t="s">
        <v>507</v>
      </c>
      <c r="G17" s="199"/>
      <c r="H17" s="207"/>
      <c r="I17" s="231"/>
      <c r="J17" s="15"/>
      <c r="K17" s="16">
        <f>J17/J19</f>
        <v>0</v>
      </c>
      <c r="L17" s="17">
        <v>0</v>
      </c>
      <c r="M17" s="14"/>
    </row>
    <row r="18" spans="1:14" ht="31.5" x14ac:dyDescent="0.25">
      <c r="A18" s="188"/>
      <c r="B18" s="188"/>
      <c r="C18" s="230"/>
      <c r="D18" s="164"/>
      <c r="E18" s="164"/>
      <c r="F18" s="141" t="s">
        <v>508</v>
      </c>
      <c r="G18" s="199"/>
      <c r="H18" s="208"/>
      <c r="I18" s="231"/>
      <c r="J18" s="25"/>
      <c r="K18" s="26">
        <f>J18/J19</f>
        <v>0</v>
      </c>
      <c r="L18" s="17">
        <v>0</v>
      </c>
      <c r="M18" s="14"/>
    </row>
    <row r="19" spans="1:14" ht="15.75" x14ac:dyDescent="0.25">
      <c r="A19" s="27"/>
      <c r="B19" s="28"/>
      <c r="C19" s="24"/>
      <c r="D19" s="18"/>
      <c r="E19" s="18"/>
      <c r="F19" s="34"/>
      <c r="G19" s="24"/>
      <c r="H19" s="18"/>
      <c r="I19" s="24"/>
      <c r="J19" s="24">
        <f>SUM(J15:J18)</f>
        <v>6</v>
      </c>
      <c r="K19" s="29">
        <f>SUM(K15:K18)</f>
        <v>1</v>
      </c>
      <c r="L19" s="18"/>
      <c r="M19" s="22">
        <f>SUM(M15:M18)</f>
        <v>1</v>
      </c>
      <c r="N19" s="117">
        <f>SUM(M8+M14+M19)/3</f>
        <v>0.83333333333333337</v>
      </c>
    </row>
    <row r="20" spans="1:14" ht="45.75" customHeight="1" x14ac:dyDescent="0.25">
      <c r="A20" s="173">
        <v>2</v>
      </c>
      <c r="B20" s="186">
        <v>4</v>
      </c>
      <c r="C20" s="215" t="s">
        <v>509</v>
      </c>
      <c r="D20" s="167">
        <v>42809</v>
      </c>
      <c r="E20" s="167">
        <v>43084</v>
      </c>
      <c r="F20" s="129" t="s">
        <v>510</v>
      </c>
      <c r="G20" s="171">
        <v>6</v>
      </c>
      <c r="H20" s="171">
        <v>1</v>
      </c>
      <c r="I20" s="178">
        <f>H20/G20</f>
        <v>0.16666666666666666</v>
      </c>
      <c r="J20" s="14">
        <v>7</v>
      </c>
      <c r="K20" s="30">
        <f>J20/J26</f>
        <v>1</v>
      </c>
      <c r="L20" s="13">
        <v>1</v>
      </c>
      <c r="M20" s="14">
        <f>+K20*L20</f>
        <v>1</v>
      </c>
    </row>
    <row r="21" spans="1:14" ht="15.75" x14ac:dyDescent="0.25">
      <c r="A21" s="174"/>
      <c r="B21" s="187"/>
      <c r="C21" s="216"/>
      <c r="D21" s="170"/>
      <c r="E21" s="170"/>
      <c r="F21" s="129" t="s">
        <v>511</v>
      </c>
      <c r="G21" s="171"/>
      <c r="H21" s="171"/>
      <c r="I21" s="178"/>
      <c r="J21" s="14"/>
      <c r="K21" s="30">
        <f>J21/J26</f>
        <v>0</v>
      </c>
      <c r="L21" s="17">
        <v>0</v>
      </c>
      <c r="M21" s="14"/>
    </row>
    <row r="22" spans="1:14" ht="31.5" x14ac:dyDescent="0.25">
      <c r="A22" s="174"/>
      <c r="B22" s="187"/>
      <c r="C22" s="216"/>
      <c r="D22" s="170"/>
      <c r="E22" s="170"/>
      <c r="F22" s="129" t="s">
        <v>512</v>
      </c>
      <c r="G22" s="171"/>
      <c r="H22" s="171"/>
      <c r="I22" s="178"/>
      <c r="J22" s="14"/>
      <c r="K22" s="30">
        <f>J22/J26</f>
        <v>0</v>
      </c>
      <c r="L22" s="17">
        <v>0</v>
      </c>
      <c r="M22" s="14"/>
    </row>
    <row r="23" spans="1:14" ht="31.5" x14ac:dyDescent="0.25">
      <c r="A23" s="174"/>
      <c r="B23" s="187"/>
      <c r="C23" s="216"/>
      <c r="D23" s="170"/>
      <c r="E23" s="170"/>
      <c r="F23" s="129" t="s">
        <v>513</v>
      </c>
      <c r="G23" s="171"/>
      <c r="H23" s="171"/>
      <c r="I23" s="178"/>
      <c r="J23" s="14"/>
      <c r="K23" s="30">
        <f>J23/J26</f>
        <v>0</v>
      </c>
      <c r="L23" s="17">
        <v>0</v>
      </c>
      <c r="M23" s="14"/>
    </row>
    <row r="24" spans="1:14" ht="15.75" x14ac:dyDescent="0.25">
      <c r="A24" s="174"/>
      <c r="B24" s="187"/>
      <c r="C24" s="216"/>
      <c r="D24" s="170"/>
      <c r="E24" s="170"/>
      <c r="F24" s="129" t="s">
        <v>514</v>
      </c>
      <c r="G24" s="171"/>
      <c r="H24" s="171"/>
      <c r="I24" s="178"/>
      <c r="J24" s="14"/>
      <c r="K24" s="30">
        <f>J24/J26</f>
        <v>0</v>
      </c>
      <c r="L24" s="17">
        <v>0</v>
      </c>
      <c r="M24" s="14"/>
    </row>
    <row r="25" spans="1:14" ht="31.5" x14ac:dyDescent="0.25">
      <c r="A25" s="174"/>
      <c r="B25" s="188"/>
      <c r="C25" s="217"/>
      <c r="D25" s="168"/>
      <c r="E25" s="168"/>
      <c r="F25" s="129" t="s">
        <v>515</v>
      </c>
      <c r="G25" s="171"/>
      <c r="H25" s="171"/>
      <c r="I25" s="178"/>
      <c r="J25" s="14"/>
      <c r="K25" s="30">
        <f>J25/J26</f>
        <v>0</v>
      </c>
      <c r="L25" s="17">
        <v>0</v>
      </c>
      <c r="M25" s="14"/>
    </row>
    <row r="26" spans="1:14" ht="15.75" x14ac:dyDescent="0.25">
      <c r="A26" s="174"/>
      <c r="B26" s="18"/>
      <c r="C26" s="31"/>
      <c r="D26" s="18"/>
      <c r="E26" s="18"/>
      <c r="F26" s="34"/>
      <c r="G26" s="18"/>
      <c r="H26" s="18"/>
      <c r="I26" s="18"/>
      <c r="J26" s="18">
        <f>SUM(J20:J25)</f>
        <v>7</v>
      </c>
      <c r="K26" s="21">
        <f>SUM(K20:K25)</f>
        <v>1</v>
      </c>
      <c r="L26" s="18"/>
      <c r="M26" s="22">
        <f>SUM(M20:M25)</f>
        <v>1</v>
      </c>
    </row>
    <row r="27" spans="1:14" ht="62.25" customHeight="1" x14ac:dyDescent="0.25">
      <c r="A27" s="174"/>
      <c r="B27" s="186">
        <v>6</v>
      </c>
      <c r="C27" s="218" t="s">
        <v>516</v>
      </c>
      <c r="D27" s="162">
        <v>42809</v>
      </c>
      <c r="E27" s="162">
        <v>43449</v>
      </c>
      <c r="F27" s="128" t="s">
        <v>670</v>
      </c>
      <c r="G27" s="171">
        <v>4</v>
      </c>
      <c r="H27" s="179">
        <v>1</v>
      </c>
      <c r="I27" s="180">
        <f>H27/G27</f>
        <v>0.25</v>
      </c>
      <c r="J27" s="32">
        <v>6</v>
      </c>
      <c r="K27" s="30">
        <f>J27/J31</f>
        <v>1</v>
      </c>
      <c r="L27" s="13">
        <v>1</v>
      </c>
      <c r="M27" s="14">
        <f>+K27*L27</f>
        <v>1</v>
      </c>
    </row>
    <row r="28" spans="1:14" ht="31.5" x14ac:dyDescent="0.25">
      <c r="A28" s="174"/>
      <c r="B28" s="187"/>
      <c r="C28" s="219"/>
      <c r="D28" s="163"/>
      <c r="E28" s="163"/>
      <c r="F28" s="128" t="s">
        <v>671</v>
      </c>
      <c r="G28" s="171"/>
      <c r="H28" s="179"/>
      <c r="I28" s="180"/>
      <c r="J28" s="32"/>
      <c r="K28" s="30">
        <f>J28/J31</f>
        <v>0</v>
      </c>
      <c r="L28" s="17">
        <v>0</v>
      </c>
      <c r="M28" s="14"/>
    </row>
    <row r="29" spans="1:14" ht="31.5" x14ac:dyDescent="0.25">
      <c r="A29" s="174"/>
      <c r="B29" s="187"/>
      <c r="C29" s="219"/>
      <c r="D29" s="163"/>
      <c r="E29" s="163"/>
      <c r="F29" s="128" t="s">
        <v>517</v>
      </c>
      <c r="G29" s="171"/>
      <c r="H29" s="179"/>
      <c r="I29" s="180"/>
      <c r="J29" s="32"/>
      <c r="K29" s="30">
        <f>J29/J31</f>
        <v>0</v>
      </c>
      <c r="L29" s="17">
        <v>0</v>
      </c>
      <c r="M29" s="14"/>
    </row>
    <row r="30" spans="1:14" ht="48.75" customHeight="1" x14ac:dyDescent="0.25">
      <c r="A30" s="174"/>
      <c r="B30" s="188"/>
      <c r="C30" s="220"/>
      <c r="D30" s="164"/>
      <c r="E30" s="164"/>
      <c r="F30" s="128" t="s">
        <v>518</v>
      </c>
      <c r="G30" s="171"/>
      <c r="H30" s="179"/>
      <c r="I30" s="180"/>
      <c r="J30" s="32"/>
      <c r="K30" s="30">
        <f>J30/J31</f>
        <v>0</v>
      </c>
      <c r="L30" s="17">
        <v>0</v>
      </c>
      <c r="M30" s="14"/>
    </row>
    <row r="31" spans="1:14" ht="15.75" x14ac:dyDescent="0.25">
      <c r="A31" s="174"/>
      <c r="B31" s="18"/>
      <c r="C31" s="31"/>
      <c r="D31" s="18"/>
      <c r="E31" s="18"/>
      <c r="F31" s="34"/>
      <c r="G31" s="18"/>
      <c r="H31" s="18"/>
      <c r="I31" s="33"/>
      <c r="J31" s="18">
        <f>SUM(J27:J30)</f>
        <v>6</v>
      </c>
      <c r="K31" s="21">
        <f>SUM(K27:K30)</f>
        <v>1</v>
      </c>
      <c r="L31" s="18"/>
      <c r="M31" s="22">
        <f>SUM(M27:M30)</f>
        <v>1</v>
      </c>
    </row>
    <row r="32" spans="1:14" ht="31.5" x14ac:dyDescent="0.25">
      <c r="A32" s="174"/>
      <c r="B32" s="186">
        <v>7</v>
      </c>
      <c r="C32" s="202" t="s">
        <v>25</v>
      </c>
      <c r="D32" s="162">
        <v>42809</v>
      </c>
      <c r="E32" s="221">
        <v>43814</v>
      </c>
      <c r="F32" s="128" t="s">
        <v>519</v>
      </c>
      <c r="G32" s="171">
        <v>5</v>
      </c>
      <c r="H32" s="179">
        <v>1</v>
      </c>
      <c r="I32" s="180">
        <f>H32/G32</f>
        <v>0.2</v>
      </c>
      <c r="J32" s="32">
        <v>7</v>
      </c>
      <c r="K32" s="30">
        <f>J32/J37</f>
        <v>1</v>
      </c>
      <c r="L32" s="13">
        <v>1</v>
      </c>
      <c r="M32" s="14">
        <f>+K32*L32</f>
        <v>1</v>
      </c>
    </row>
    <row r="33" spans="1:14" ht="45.75" customHeight="1" x14ac:dyDescent="0.25">
      <c r="A33" s="174"/>
      <c r="B33" s="187"/>
      <c r="C33" s="203"/>
      <c r="D33" s="163"/>
      <c r="E33" s="222"/>
      <c r="F33" s="128" t="s">
        <v>520</v>
      </c>
      <c r="G33" s="171"/>
      <c r="H33" s="179"/>
      <c r="I33" s="180"/>
      <c r="J33" s="32"/>
      <c r="K33" s="30">
        <f>J33/J37</f>
        <v>0</v>
      </c>
      <c r="L33" s="17">
        <v>0</v>
      </c>
      <c r="M33" s="14"/>
    </row>
    <row r="34" spans="1:14" ht="31.5" x14ac:dyDescent="0.25">
      <c r="A34" s="174"/>
      <c r="B34" s="187"/>
      <c r="C34" s="203"/>
      <c r="D34" s="163"/>
      <c r="E34" s="222"/>
      <c r="F34" s="125" t="s">
        <v>521</v>
      </c>
      <c r="G34" s="171"/>
      <c r="H34" s="179"/>
      <c r="I34" s="180"/>
      <c r="J34" s="32"/>
      <c r="K34" s="30">
        <f>J34/J37</f>
        <v>0</v>
      </c>
      <c r="L34" s="17">
        <v>0</v>
      </c>
      <c r="M34" s="14"/>
    </row>
    <row r="35" spans="1:14" ht="28.5" customHeight="1" x14ac:dyDescent="0.25">
      <c r="A35" s="174"/>
      <c r="B35" s="187"/>
      <c r="C35" s="203"/>
      <c r="D35" s="163"/>
      <c r="E35" s="222"/>
      <c r="F35" s="128" t="s">
        <v>522</v>
      </c>
      <c r="G35" s="171"/>
      <c r="H35" s="179"/>
      <c r="I35" s="180"/>
      <c r="J35" s="32"/>
      <c r="K35" s="30">
        <f>J35/J37</f>
        <v>0</v>
      </c>
      <c r="L35" s="17">
        <v>0</v>
      </c>
      <c r="M35" s="14"/>
    </row>
    <row r="36" spans="1:14" ht="47.25" x14ac:dyDescent="0.25">
      <c r="A36" s="175"/>
      <c r="B36" s="188"/>
      <c r="C36" s="204"/>
      <c r="D36" s="164"/>
      <c r="E36" s="223"/>
      <c r="F36" s="128" t="s">
        <v>523</v>
      </c>
      <c r="G36" s="171"/>
      <c r="H36" s="179"/>
      <c r="I36" s="180"/>
      <c r="J36" s="32"/>
      <c r="K36" s="30">
        <f>J36/J37</f>
        <v>0</v>
      </c>
      <c r="L36" s="17">
        <v>0</v>
      </c>
      <c r="M36" s="14"/>
    </row>
    <row r="37" spans="1:14" ht="15.75" x14ac:dyDescent="0.25">
      <c r="A37" s="34"/>
      <c r="B37" s="18"/>
      <c r="C37" s="35"/>
      <c r="D37" s="150"/>
      <c r="E37" s="150"/>
      <c r="F37" s="34"/>
      <c r="G37" s="18"/>
      <c r="H37" s="18"/>
      <c r="I37" s="18"/>
      <c r="J37" s="18">
        <f>SUM(J32:J36)</f>
        <v>7</v>
      </c>
      <c r="K37" s="21">
        <f>SUM(K32:K36)</f>
        <v>1</v>
      </c>
      <c r="L37" s="18"/>
      <c r="M37" s="22">
        <f>SUM(M32:M36)</f>
        <v>1</v>
      </c>
      <c r="N37" s="117">
        <f>SUM(M26+M31+M37)/3</f>
        <v>1</v>
      </c>
    </row>
    <row r="38" spans="1:14" ht="47.25" x14ac:dyDescent="0.25">
      <c r="A38" s="173">
        <v>3</v>
      </c>
      <c r="B38" s="186">
        <v>9</v>
      </c>
      <c r="C38" s="233" t="s">
        <v>28</v>
      </c>
      <c r="D38" s="162">
        <v>42781</v>
      </c>
      <c r="E38" s="162">
        <v>43814</v>
      </c>
      <c r="F38" s="128" t="s">
        <v>524</v>
      </c>
      <c r="G38" s="171">
        <v>3</v>
      </c>
      <c r="H38" s="171">
        <v>1</v>
      </c>
      <c r="I38" s="178">
        <f>H38/G38</f>
        <v>0.33333333333333331</v>
      </c>
      <c r="J38" s="14">
        <v>6</v>
      </c>
      <c r="K38" s="30">
        <f>J38/J41</f>
        <v>1</v>
      </c>
      <c r="L38" s="13">
        <v>1</v>
      </c>
      <c r="M38" s="14">
        <f>+K38*L38</f>
        <v>1</v>
      </c>
    </row>
    <row r="39" spans="1:14" ht="47.25" x14ac:dyDescent="0.25">
      <c r="A39" s="174"/>
      <c r="B39" s="187"/>
      <c r="C39" s="234"/>
      <c r="D39" s="163"/>
      <c r="E39" s="163"/>
      <c r="F39" s="128" t="s">
        <v>525</v>
      </c>
      <c r="G39" s="171"/>
      <c r="H39" s="171"/>
      <c r="I39" s="178"/>
      <c r="J39" s="32"/>
      <c r="K39" s="30">
        <f>J39/J41</f>
        <v>0</v>
      </c>
      <c r="L39" s="17">
        <v>0</v>
      </c>
      <c r="M39" s="14"/>
    </row>
    <row r="40" spans="1:14" ht="60.75" customHeight="1" x14ac:dyDescent="0.25">
      <c r="A40" s="174"/>
      <c r="B40" s="188"/>
      <c r="C40" s="234"/>
      <c r="D40" s="164"/>
      <c r="E40" s="164"/>
      <c r="F40" s="128" t="s">
        <v>526</v>
      </c>
      <c r="G40" s="171"/>
      <c r="H40" s="171"/>
      <c r="I40" s="178"/>
      <c r="J40" s="32"/>
      <c r="K40" s="30">
        <f>J40/J41</f>
        <v>0</v>
      </c>
      <c r="L40" s="17">
        <v>0</v>
      </c>
      <c r="M40" s="14"/>
    </row>
    <row r="41" spans="1:14" ht="15.75" x14ac:dyDescent="0.25">
      <c r="A41" s="174"/>
      <c r="B41" s="18"/>
      <c r="C41" s="36"/>
      <c r="D41" s="149"/>
      <c r="E41" s="149"/>
      <c r="F41" s="34"/>
      <c r="G41" s="18"/>
      <c r="H41" s="18"/>
      <c r="I41" s="18"/>
      <c r="J41" s="18">
        <f>SUM(J38:J40)</f>
        <v>6</v>
      </c>
      <c r="K41" s="21">
        <f>SUM(K38:K40)</f>
        <v>1</v>
      </c>
      <c r="L41" s="18"/>
      <c r="M41" s="22">
        <f>SUM(M38:M40)</f>
        <v>1</v>
      </c>
    </row>
    <row r="42" spans="1:14" ht="51" customHeight="1" x14ac:dyDescent="0.25">
      <c r="A42" s="174"/>
      <c r="B42" s="186">
        <v>10</v>
      </c>
      <c r="C42" s="202" t="s">
        <v>230</v>
      </c>
      <c r="D42" s="162">
        <v>42781</v>
      </c>
      <c r="E42" s="212">
        <v>42843</v>
      </c>
      <c r="F42" s="128" t="s">
        <v>527</v>
      </c>
      <c r="G42" s="171">
        <v>7</v>
      </c>
      <c r="H42" s="179">
        <v>2</v>
      </c>
      <c r="I42" s="180">
        <f>H42/G42</f>
        <v>0.2857142857142857</v>
      </c>
      <c r="J42" s="32">
        <v>6</v>
      </c>
      <c r="K42" s="37">
        <f>J42/J49</f>
        <v>0.46153846153846156</v>
      </c>
      <c r="L42" s="13">
        <v>1</v>
      </c>
      <c r="M42" s="14">
        <f t="shared" ref="M42:M43" si="1">+K42*L42</f>
        <v>0.46153846153846156</v>
      </c>
    </row>
    <row r="43" spans="1:14" ht="45.75" customHeight="1" x14ac:dyDescent="0.25">
      <c r="A43" s="174"/>
      <c r="B43" s="187"/>
      <c r="C43" s="203"/>
      <c r="D43" s="163"/>
      <c r="E43" s="213"/>
      <c r="F43" s="129" t="s">
        <v>528</v>
      </c>
      <c r="G43" s="171"/>
      <c r="H43" s="179"/>
      <c r="I43" s="180"/>
      <c r="J43" s="32">
        <v>7</v>
      </c>
      <c r="K43" s="30">
        <f>J43/J49</f>
        <v>0.53846153846153844</v>
      </c>
      <c r="L43" s="13">
        <v>1</v>
      </c>
      <c r="M43" s="14">
        <f t="shared" si="1"/>
        <v>0.53846153846153844</v>
      </c>
    </row>
    <row r="44" spans="1:14" ht="47.25" x14ac:dyDescent="0.25">
      <c r="A44" s="174"/>
      <c r="B44" s="187"/>
      <c r="C44" s="203"/>
      <c r="D44" s="163"/>
      <c r="E44" s="213"/>
      <c r="F44" s="129" t="s">
        <v>529</v>
      </c>
      <c r="G44" s="171"/>
      <c r="H44" s="179"/>
      <c r="I44" s="180"/>
      <c r="J44" s="32"/>
      <c r="K44" s="30">
        <f>J44/J49</f>
        <v>0</v>
      </c>
      <c r="L44" s="17">
        <v>0</v>
      </c>
      <c r="M44" s="14"/>
    </row>
    <row r="45" spans="1:14" ht="51" customHeight="1" x14ac:dyDescent="0.25">
      <c r="A45" s="174"/>
      <c r="B45" s="187"/>
      <c r="C45" s="203"/>
      <c r="D45" s="163"/>
      <c r="E45" s="213"/>
      <c r="F45" s="130" t="s">
        <v>530</v>
      </c>
      <c r="G45" s="171"/>
      <c r="H45" s="179"/>
      <c r="I45" s="180"/>
      <c r="J45" s="32"/>
      <c r="K45" s="30">
        <f>J45/J49</f>
        <v>0</v>
      </c>
      <c r="L45" s="17">
        <v>0</v>
      </c>
      <c r="M45" s="14"/>
    </row>
    <row r="46" spans="1:14" ht="54.75" customHeight="1" x14ac:dyDescent="0.25">
      <c r="A46" s="174"/>
      <c r="B46" s="187"/>
      <c r="C46" s="203"/>
      <c r="D46" s="163"/>
      <c r="E46" s="213"/>
      <c r="F46" s="129" t="s">
        <v>531</v>
      </c>
      <c r="G46" s="171"/>
      <c r="H46" s="179"/>
      <c r="I46" s="180"/>
      <c r="J46" s="32"/>
      <c r="K46" s="30">
        <f>J46/J49</f>
        <v>0</v>
      </c>
      <c r="L46" s="17">
        <v>0</v>
      </c>
      <c r="M46" s="14"/>
    </row>
    <row r="47" spans="1:14" ht="31.5" x14ac:dyDescent="0.25">
      <c r="A47" s="174"/>
      <c r="B47" s="187"/>
      <c r="C47" s="203"/>
      <c r="D47" s="163"/>
      <c r="E47" s="213"/>
      <c r="F47" s="129" t="s">
        <v>532</v>
      </c>
      <c r="G47" s="171"/>
      <c r="H47" s="179"/>
      <c r="I47" s="180"/>
      <c r="J47" s="32"/>
      <c r="K47" s="30">
        <f>J47/J49</f>
        <v>0</v>
      </c>
      <c r="L47" s="17">
        <v>0</v>
      </c>
      <c r="M47" s="14"/>
    </row>
    <row r="48" spans="1:14" ht="31.5" x14ac:dyDescent="0.25">
      <c r="A48" s="174"/>
      <c r="B48" s="188"/>
      <c r="C48" s="204"/>
      <c r="D48" s="164"/>
      <c r="E48" s="214"/>
      <c r="F48" s="129" t="s">
        <v>533</v>
      </c>
      <c r="G48" s="171"/>
      <c r="H48" s="179"/>
      <c r="I48" s="180"/>
      <c r="J48" s="32"/>
      <c r="K48" s="30">
        <f>J48/J49</f>
        <v>0</v>
      </c>
      <c r="L48" s="17">
        <v>0</v>
      </c>
      <c r="M48" s="14"/>
    </row>
    <row r="49" spans="1:17" ht="15.75" x14ac:dyDescent="0.25">
      <c r="A49" s="174"/>
      <c r="B49" s="18"/>
      <c r="C49" s="36"/>
      <c r="D49" s="149"/>
      <c r="E49" s="149"/>
      <c r="F49" s="34"/>
      <c r="G49" s="18"/>
      <c r="H49" s="18"/>
      <c r="I49" s="18"/>
      <c r="J49" s="18">
        <f>SUM(J42:J48)</f>
        <v>13</v>
      </c>
      <c r="K49" s="21">
        <f>SUM(K42:K48)</f>
        <v>1</v>
      </c>
      <c r="L49" s="18"/>
      <c r="M49" s="22">
        <f>SUM(M42:M48)</f>
        <v>1</v>
      </c>
    </row>
    <row r="50" spans="1:17" ht="42" customHeight="1" x14ac:dyDescent="0.25">
      <c r="A50" s="174"/>
      <c r="B50" s="206">
        <v>11</v>
      </c>
      <c r="C50" s="202" t="s">
        <v>101</v>
      </c>
      <c r="D50" s="162">
        <v>42917</v>
      </c>
      <c r="E50" s="162">
        <v>43282</v>
      </c>
      <c r="F50" s="128" t="s">
        <v>534</v>
      </c>
      <c r="G50" s="179">
        <v>5</v>
      </c>
      <c r="H50" s="179">
        <v>2</v>
      </c>
      <c r="I50" s="180">
        <f>H50/G50</f>
        <v>0.4</v>
      </c>
      <c r="J50" s="32">
        <v>8</v>
      </c>
      <c r="K50" s="37">
        <f>J50/J55</f>
        <v>0.23529411764705882</v>
      </c>
      <c r="L50" s="13">
        <v>1</v>
      </c>
      <c r="M50" s="14">
        <f t="shared" ref="M50:M51" si="2">+K50*L50</f>
        <v>0.23529411764705882</v>
      </c>
    </row>
    <row r="51" spans="1:17" ht="31.5" x14ac:dyDescent="0.25">
      <c r="A51" s="174"/>
      <c r="B51" s="207"/>
      <c r="C51" s="203"/>
      <c r="D51" s="163"/>
      <c r="E51" s="163"/>
      <c r="F51" s="128" t="s">
        <v>535</v>
      </c>
      <c r="G51" s="179"/>
      <c r="H51" s="179"/>
      <c r="I51" s="180"/>
      <c r="J51" s="32">
        <v>5</v>
      </c>
      <c r="K51" s="30">
        <f>J51/J55</f>
        <v>0.14705882352941177</v>
      </c>
      <c r="L51" s="13">
        <v>1</v>
      </c>
      <c r="M51" s="14">
        <f t="shared" si="2"/>
        <v>0.14705882352941177</v>
      </c>
    </row>
    <row r="52" spans="1:17" ht="31.5" x14ac:dyDescent="0.25">
      <c r="A52" s="174"/>
      <c r="B52" s="207"/>
      <c r="C52" s="203"/>
      <c r="D52" s="163"/>
      <c r="E52" s="163"/>
      <c r="F52" s="128" t="s">
        <v>536</v>
      </c>
      <c r="G52" s="179"/>
      <c r="H52" s="179"/>
      <c r="I52" s="180"/>
      <c r="J52" s="32">
        <v>7</v>
      </c>
      <c r="K52" s="30">
        <f>J52/J55</f>
        <v>0.20588235294117646</v>
      </c>
      <c r="L52" s="17">
        <v>0</v>
      </c>
      <c r="M52" s="14"/>
    </row>
    <row r="53" spans="1:17" ht="31.5" x14ac:dyDescent="0.25">
      <c r="A53" s="174"/>
      <c r="B53" s="207"/>
      <c r="C53" s="203"/>
      <c r="D53" s="163"/>
      <c r="E53" s="163"/>
      <c r="F53" s="128" t="s">
        <v>537</v>
      </c>
      <c r="G53" s="179"/>
      <c r="H53" s="179"/>
      <c r="I53" s="180"/>
      <c r="J53" s="32">
        <v>5</v>
      </c>
      <c r="K53" s="30">
        <f>J53/J55</f>
        <v>0.14705882352941177</v>
      </c>
      <c r="L53" s="17">
        <v>0</v>
      </c>
      <c r="M53" s="14"/>
    </row>
    <row r="54" spans="1:17" ht="15.75" x14ac:dyDescent="0.25">
      <c r="A54" s="174"/>
      <c r="B54" s="208"/>
      <c r="C54" s="204"/>
      <c r="D54" s="164"/>
      <c r="E54" s="164"/>
      <c r="F54" s="128" t="s">
        <v>538</v>
      </c>
      <c r="G54" s="179"/>
      <c r="H54" s="179"/>
      <c r="I54" s="180"/>
      <c r="J54" s="32">
        <v>9</v>
      </c>
      <c r="K54" s="30">
        <f>J54/J55</f>
        <v>0.26470588235294118</v>
      </c>
      <c r="L54" s="17">
        <v>0</v>
      </c>
      <c r="M54" s="14"/>
    </row>
    <row r="55" spans="1:17" ht="15.75" x14ac:dyDescent="0.25">
      <c r="A55" s="174"/>
      <c r="B55" s="18"/>
      <c r="C55" s="24"/>
      <c r="D55" s="18"/>
      <c r="E55" s="18"/>
      <c r="F55" s="34"/>
      <c r="G55" s="18"/>
      <c r="H55" s="18"/>
      <c r="I55" s="18"/>
      <c r="J55" s="18">
        <f>SUM(J50:J54)</f>
        <v>34</v>
      </c>
      <c r="K55" s="21">
        <f>SUM(K50:K54)</f>
        <v>1</v>
      </c>
      <c r="L55" s="18"/>
      <c r="M55" s="22">
        <f>SUM(M50:M54)</f>
        <v>0.38235294117647056</v>
      </c>
    </row>
    <row r="56" spans="1:17" ht="33.75" customHeight="1" x14ac:dyDescent="0.25">
      <c r="A56" s="199"/>
      <c r="B56" s="171">
        <v>12</v>
      </c>
      <c r="C56" s="172" t="s">
        <v>102</v>
      </c>
      <c r="D56" s="160">
        <v>42809</v>
      </c>
      <c r="E56" s="162">
        <v>43814</v>
      </c>
      <c r="F56" s="126" t="s">
        <v>539</v>
      </c>
      <c r="G56" s="179">
        <v>3</v>
      </c>
      <c r="H56" s="179">
        <v>1</v>
      </c>
      <c r="I56" s="178">
        <f>H56/G56</f>
        <v>0.33333333333333331</v>
      </c>
      <c r="J56" s="14">
        <v>8</v>
      </c>
      <c r="K56" s="38">
        <f>J56/J59</f>
        <v>0.34782608695652173</v>
      </c>
      <c r="L56" s="13">
        <v>1</v>
      </c>
      <c r="M56" s="14">
        <f>+K56*L56</f>
        <v>0.34782608695652173</v>
      </c>
      <c r="Q56" s="1"/>
    </row>
    <row r="57" spans="1:17" ht="31.5" x14ac:dyDescent="0.25">
      <c r="A57" s="199"/>
      <c r="B57" s="171"/>
      <c r="C57" s="172"/>
      <c r="D57" s="160"/>
      <c r="E57" s="163"/>
      <c r="F57" s="129" t="s">
        <v>540</v>
      </c>
      <c r="G57" s="179"/>
      <c r="H57" s="179"/>
      <c r="I57" s="178"/>
      <c r="J57" s="14">
        <v>7</v>
      </c>
      <c r="K57" s="30">
        <f>J57/J59</f>
        <v>0.30434782608695654</v>
      </c>
      <c r="L57" s="13">
        <v>1</v>
      </c>
      <c r="M57" s="14">
        <f>+K57*L57</f>
        <v>0.30434782608695654</v>
      </c>
    </row>
    <row r="58" spans="1:17" ht="63" x14ac:dyDescent="0.25">
      <c r="A58" s="199"/>
      <c r="B58" s="171"/>
      <c r="C58" s="172"/>
      <c r="D58" s="161"/>
      <c r="E58" s="164"/>
      <c r="F58" s="128" t="s">
        <v>541</v>
      </c>
      <c r="G58" s="179"/>
      <c r="H58" s="179"/>
      <c r="I58" s="178"/>
      <c r="J58" s="14">
        <v>8</v>
      </c>
      <c r="K58" s="30">
        <f>J58/J59</f>
        <v>0.34782608695652173</v>
      </c>
      <c r="L58" s="17">
        <v>0</v>
      </c>
      <c r="M58" s="14"/>
    </row>
    <row r="59" spans="1:17" ht="15" customHeight="1" x14ac:dyDescent="0.25">
      <c r="A59" s="199"/>
      <c r="B59" s="18"/>
      <c r="C59" s="39"/>
      <c r="D59" s="123"/>
      <c r="E59" s="39"/>
      <c r="F59" s="34"/>
      <c r="G59" s="18"/>
      <c r="H59" s="18"/>
      <c r="I59" s="18"/>
      <c r="J59" s="18">
        <f>SUM(J56:J58)</f>
        <v>23</v>
      </c>
      <c r="K59" s="21">
        <f>SUM(K56:K58)</f>
        <v>1</v>
      </c>
      <c r="L59" s="18"/>
      <c r="M59" s="22">
        <f>SUM(M56:M58)</f>
        <v>0.65217391304347827</v>
      </c>
    </row>
    <row r="60" spans="1:17" ht="42.75" customHeight="1" x14ac:dyDescent="0.25">
      <c r="A60" s="199"/>
      <c r="B60" s="179">
        <v>13</v>
      </c>
      <c r="C60" s="172" t="s">
        <v>103</v>
      </c>
      <c r="D60" s="159">
        <v>42658</v>
      </c>
      <c r="E60" s="162">
        <v>43814</v>
      </c>
      <c r="F60" s="138" t="s">
        <v>689</v>
      </c>
      <c r="G60" s="171">
        <v>4</v>
      </c>
      <c r="H60" s="171">
        <v>2</v>
      </c>
      <c r="I60" s="178">
        <f>H60/G60</f>
        <v>0.5</v>
      </c>
      <c r="J60" s="14">
        <v>6</v>
      </c>
      <c r="K60" s="30">
        <f>J60/J64</f>
        <v>0.46153846153846156</v>
      </c>
      <c r="L60" s="13">
        <v>1</v>
      </c>
      <c r="M60" s="14">
        <f t="shared" ref="M60:M61" si="3">+K60*L60</f>
        <v>0.46153846153846156</v>
      </c>
    </row>
    <row r="61" spans="1:17" ht="15.75" x14ac:dyDescent="0.25">
      <c r="A61" s="199"/>
      <c r="B61" s="179"/>
      <c r="C61" s="172"/>
      <c r="D61" s="160"/>
      <c r="E61" s="163"/>
      <c r="F61" s="125" t="s">
        <v>672</v>
      </c>
      <c r="G61" s="171"/>
      <c r="H61" s="171"/>
      <c r="I61" s="178"/>
      <c r="J61" s="14">
        <v>7</v>
      </c>
      <c r="K61" s="30">
        <f>J61/J64</f>
        <v>0.53846153846153844</v>
      </c>
      <c r="L61" s="13">
        <v>1</v>
      </c>
      <c r="M61" s="14">
        <f t="shared" si="3"/>
        <v>0.53846153846153844</v>
      </c>
    </row>
    <row r="62" spans="1:17" ht="15" customHeight="1" x14ac:dyDescent="0.25">
      <c r="A62" s="199"/>
      <c r="B62" s="179"/>
      <c r="C62" s="172"/>
      <c r="D62" s="160"/>
      <c r="E62" s="163"/>
      <c r="F62" s="139" t="s">
        <v>673</v>
      </c>
      <c r="G62" s="171"/>
      <c r="H62" s="171"/>
      <c r="I62" s="178"/>
      <c r="J62" s="14"/>
      <c r="K62" s="30">
        <f>J62/J64</f>
        <v>0</v>
      </c>
      <c r="L62" s="17">
        <v>0</v>
      </c>
      <c r="M62" s="14"/>
    </row>
    <row r="63" spans="1:17" ht="15.75" x14ac:dyDescent="0.25">
      <c r="A63" s="199"/>
      <c r="B63" s="179"/>
      <c r="C63" s="172"/>
      <c r="D63" s="161"/>
      <c r="E63" s="164"/>
      <c r="F63" s="125" t="s">
        <v>674</v>
      </c>
      <c r="G63" s="171"/>
      <c r="H63" s="171"/>
      <c r="I63" s="178"/>
      <c r="J63" s="14"/>
      <c r="K63" s="30">
        <f>J63/J64</f>
        <v>0</v>
      </c>
      <c r="L63" s="17">
        <v>0</v>
      </c>
      <c r="M63" s="14"/>
    </row>
    <row r="64" spans="1:17" ht="15.75" x14ac:dyDescent="0.25">
      <c r="A64" s="199"/>
      <c r="B64" s="18"/>
      <c r="C64" s="18"/>
      <c r="D64" s="20"/>
      <c r="E64" s="18"/>
      <c r="F64" s="34"/>
      <c r="G64" s="18"/>
      <c r="H64" s="18"/>
      <c r="I64" s="18"/>
      <c r="J64" s="18">
        <f>SUM(J60:J63)</f>
        <v>13</v>
      </c>
      <c r="K64" s="41">
        <f>SUM(K60:K63)</f>
        <v>1</v>
      </c>
      <c r="L64" s="18"/>
      <c r="M64" s="22">
        <f>SUM(M60:M63)</f>
        <v>1</v>
      </c>
    </row>
    <row r="65" spans="1:14" ht="48.75" customHeight="1" x14ac:dyDescent="0.25">
      <c r="A65" s="199"/>
      <c r="B65" s="171">
        <v>14</v>
      </c>
      <c r="C65" s="172" t="s">
        <v>32</v>
      </c>
      <c r="D65" s="159">
        <v>42809</v>
      </c>
      <c r="E65" s="162">
        <v>43814</v>
      </c>
      <c r="F65" s="126" t="s">
        <v>542</v>
      </c>
      <c r="G65" s="171">
        <v>4</v>
      </c>
      <c r="H65" s="179">
        <v>1</v>
      </c>
      <c r="I65" s="232">
        <f>H65/G65</f>
        <v>0.25</v>
      </c>
      <c r="J65" s="42">
        <v>6</v>
      </c>
      <c r="K65" s="30">
        <f>J65/J69</f>
        <v>1</v>
      </c>
      <c r="L65" s="43">
        <v>0.8</v>
      </c>
      <c r="M65" s="14">
        <f t="shared" ref="M65" si="4">+K65*L65</f>
        <v>0.8</v>
      </c>
    </row>
    <row r="66" spans="1:14" ht="15.75" x14ac:dyDescent="0.25">
      <c r="A66" s="199"/>
      <c r="B66" s="171"/>
      <c r="C66" s="172"/>
      <c r="D66" s="160"/>
      <c r="E66" s="163"/>
      <c r="F66" s="126" t="s">
        <v>543</v>
      </c>
      <c r="G66" s="171"/>
      <c r="H66" s="179"/>
      <c r="I66" s="232"/>
      <c r="J66" s="32"/>
      <c r="K66" s="30">
        <f>J66/J69</f>
        <v>0</v>
      </c>
      <c r="L66" s="17">
        <v>0</v>
      </c>
      <c r="M66" s="14"/>
    </row>
    <row r="67" spans="1:14" ht="31.5" x14ac:dyDescent="0.25">
      <c r="A67" s="199"/>
      <c r="B67" s="171"/>
      <c r="C67" s="172"/>
      <c r="D67" s="160"/>
      <c r="E67" s="163"/>
      <c r="F67" s="126" t="s">
        <v>544</v>
      </c>
      <c r="G67" s="171"/>
      <c r="H67" s="179"/>
      <c r="I67" s="232"/>
      <c r="J67" s="32"/>
      <c r="K67" s="30">
        <f>J67/J69</f>
        <v>0</v>
      </c>
      <c r="L67" s="17">
        <v>0</v>
      </c>
      <c r="M67" s="14"/>
    </row>
    <row r="68" spans="1:14" ht="31.5" x14ac:dyDescent="0.25">
      <c r="A68" s="199"/>
      <c r="B68" s="171"/>
      <c r="C68" s="172"/>
      <c r="D68" s="161"/>
      <c r="E68" s="164"/>
      <c r="F68" s="126" t="s">
        <v>545</v>
      </c>
      <c r="G68" s="171"/>
      <c r="H68" s="179"/>
      <c r="I68" s="232"/>
      <c r="J68" s="44"/>
      <c r="K68" s="30">
        <f>J68/J69</f>
        <v>0</v>
      </c>
      <c r="L68" s="17">
        <v>0</v>
      </c>
      <c r="M68" s="14"/>
    </row>
    <row r="69" spans="1:14" ht="15.75" x14ac:dyDescent="0.25">
      <c r="A69" s="20"/>
      <c r="B69" s="18"/>
      <c r="C69" s="18"/>
      <c r="D69" s="20"/>
      <c r="E69" s="18"/>
      <c r="F69" s="34"/>
      <c r="G69" s="18"/>
      <c r="H69" s="18"/>
      <c r="I69" s="18"/>
      <c r="J69" s="18">
        <f>SUM(J65:J68)</f>
        <v>6</v>
      </c>
      <c r="K69" s="41">
        <f>SUM(K65:K68)</f>
        <v>1</v>
      </c>
      <c r="L69" s="18"/>
      <c r="M69" s="22">
        <f>SUM(M65:M68)</f>
        <v>0.8</v>
      </c>
      <c r="N69" s="117">
        <f>SUM(M41+M49+M55+M59+M64+M69)/6</f>
        <v>0.8057544757033247</v>
      </c>
    </row>
    <row r="70" spans="1:14" ht="31.5" x14ac:dyDescent="0.25">
      <c r="A70" s="198">
        <v>4</v>
      </c>
      <c r="B70" s="171">
        <v>16</v>
      </c>
      <c r="C70" s="172" t="s">
        <v>39</v>
      </c>
      <c r="D70" s="159">
        <v>43146</v>
      </c>
      <c r="E70" s="162">
        <v>43511</v>
      </c>
      <c r="F70" s="128" t="s">
        <v>675</v>
      </c>
      <c r="G70" s="186">
        <v>4</v>
      </c>
      <c r="H70" s="186">
        <v>1</v>
      </c>
      <c r="I70" s="209">
        <f>H70/G70</f>
        <v>0.25</v>
      </c>
      <c r="J70" s="14">
        <v>10</v>
      </c>
      <c r="K70" s="30">
        <f>J70/J74</f>
        <v>1</v>
      </c>
      <c r="L70" s="13">
        <v>1</v>
      </c>
      <c r="M70" s="14">
        <f t="shared" ref="M70" si="5">+K70*L70</f>
        <v>1</v>
      </c>
    </row>
    <row r="71" spans="1:14" ht="63" x14ac:dyDescent="0.25">
      <c r="A71" s="199"/>
      <c r="B71" s="171"/>
      <c r="C71" s="172"/>
      <c r="D71" s="160"/>
      <c r="E71" s="163"/>
      <c r="F71" s="128" t="s">
        <v>546</v>
      </c>
      <c r="G71" s="187"/>
      <c r="H71" s="187"/>
      <c r="I71" s="210"/>
      <c r="J71" s="14"/>
      <c r="K71" s="30">
        <f>J71/J74</f>
        <v>0</v>
      </c>
      <c r="L71" s="17">
        <v>0</v>
      </c>
      <c r="M71" s="14"/>
    </row>
    <row r="72" spans="1:14" ht="31.5" x14ac:dyDescent="0.25">
      <c r="A72" s="199"/>
      <c r="B72" s="171"/>
      <c r="C72" s="172"/>
      <c r="D72" s="160"/>
      <c r="E72" s="163"/>
      <c r="F72" s="129" t="s">
        <v>547</v>
      </c>
      <c r="G72" s="187"/>
      <c r="H72" s="187"/>
      <c r="I72" s="210"/>
      <c r="J72" s="14"/>
      <c r="K72" s="30">
        <f>J72/J74</f>
        <v>0</v>
      </c>
      <c r="L72" s="17">
        <v>0</v>
      </c>
      <c r="M72" s="14"/>
    </row>
    <row r="73" spans="1:14" ht="15.75" x14ac:dyDescent="0.25">
      <c r="A73" s="199"/>
      <c r="B73" s="171"/>
      <c r="C73" s="172"/>
      <c r="D73" s="161"/>
      <c r="E73" s="164"/>
      <c r="F73" s="128" t="s">
        <v>676</v>
      </c>
      <c r="G73" s="188"/>
      <c r="H73" s="188"/>
      <c r="I73" s="211"/>
      <c r="J73" s="14"/>
      <c r="K73" s="30">
        <f>J73/J74</f>
        <v>0</v>
      </c>
      <c r="L73" s="17">
        <v>0</v>
      </c>
      <c r="M73" s="14"/>
    </row>
    <row r="74" spans="1:14" ht="15.75" x14ac:dyDescent="0.25">
      <c r="A74" s="199"/>
      <c r="B74" s="18"/>
      <c r="C74" s="18"/>
      <c r="D74" s="20"/>
      <c r="E74" s="18"/>
      <c r="F74" s="34"/>
      <c r="G74" s="18"/>
      <c r="H74" s="18"/>
      <c r="I74" s="18"/>
      <c r="J74" s="18">
        <f>SUM(J70:J73)</f>
        <v>10</v>
      </c>
      <c r="K74" s="21">
        <f>SUM(K70:K73)</f>
        <v>1</v>
      </c>
      <c r="L74" s="18"/>
      <c r="M74" s="22">
        <f>SUM(M70:M73)</f>
        <v>1</v>
      </c>
    </row>
    <row r="75" spans="1:14" ht="31.5" x14ac:dyDescent="0.25">
      <c r="A75" s="199"/>
      <c r="B75" s="45"/>
      <c r="C75" s="172" t="s">
        <v>36</v>
      </c>
      <c r="D75" s="159">
        <v>42809</v>
      </c>
      <c r="E75" s="162">
        <v>43814</v>
      </c>
      <c r="F75" s="128" t="s">
        <v>548</v>
      </c>
      <c r="G75" s="186">
        <v>3</v>
      </c>
      <c r="H75" s="186">
        <v>1</v>
      </c>
      <c r="I75" s="193">
        <f>H75/G75</f>
        <v>0.33333333333333331</v>
      </c>
      <c r="J75" s="14">
        <v>8</v>
      </c>
      <c r="K75" s="30">
        <f>J75/J78</f>
        <v>1</v>
      </c>
      <c r="L75" s="43">
        <v>0.8</v>
      </c>
      <c r="M75" s="14">
        <f t="shared" ref="M75" si="6">+K75*L75</f>
        <v>0.8</v>
      </c>
    </row>
    <row r="76" spans="1:14" ht="47.25" x14ac:dyDescent="0.25">
      <c r="A76" s="199"/>
      <c r="B76" s="46">
        <v>17</v>
      </c>
      <c r="C76" s="172"/>
      <c r="D76" s="160"/>
      <c r="E76" s="163"/>
      <c r="F76" s="128" t="s">
        <v>549</v>
      </c>
      <c r="G76" s="187"/>
      <c r="H76" s="187"/>
      <c r="I76" s="194"/>
      <c r="J76" s="14"/>
      <c r="K76" s="30">
        <f>J76/J78</f>
        <v>0</v>
      </c>
      <c r="L76" s="17">
        <v>0</v>
      </c>
      <c r="M76" s="14"/>
    </row>
    <row r="77" spans="1:14" ht="31.5" x14ac:dyDescent="0.25">
      <c r="A77" s="199"/>
      <c r="B77" s="25"/>
      <c r="C77" s="172"/>
      <c r="D77" s="161"/>
      <c r="E77" s="164"/>
      <c r="F77" s="128" t="s">
        <v>550</v>
      </c>
      <c r="G77" s="188"/>
      <c r="H77" s="188"/>
      <c r="I77" s="195"/>
      <c r="J77" s="14"/>
      <c r="K77" s="30">
        <f>J77/J78</f>
        <v>0</v>
      </c>
      <c r="L77" s="17">
        <v>0</v>
      </c>
      <c r="M77" s="14"/>
    </row>
    <row r="78" spans="1:14" ht="15.75" x14ac:dyDescent="0.25">
      <c r="A78" s="199"/>
      <c r="B78" s="18"/>
      <c r="C78" s="18"/>
      <c r="D78" s="20"/>
      <c r="E78" s="18"/>
      <c r="F78" s="34"/>
      <c r="G78" s="18"/>
      <c r="H78" s="18"/>
      <c r="I78" s="18"/>
      <c r="J78" s="18">
        <f>SUM(J75:J77)</f>
        <v>8</v>
      </c>
      <c r="K78" s="21">
        <f>SUM(K75:K77)</f>
        <v>1</v>
      </c>
      <c r="L78" s="18"/>
      <c r="M78" s="22">
        <f>SUM(M75:M77)</f>
        <v>0.8</v>
      </c>
    </row>
    <row r="79" spans="1:14" ht="60.75" customHeight="1" x14ac:dyDescent="0.25">
      <c r="A79" s="199"/>
      <c r="B79" s="171">
        <v>17</v>
      </c>
      <c r="C79" s="200" t="s">
        <v>112</v>
      </c>
      <c r="D79" s="165">
        <v>42809</v>
      </c>
      <c r="E79" s="167">
        <v>43084</v>
      </c>
      <c r="F79" s="128" t="s">
        <v>690</v>
      </c>
      <c r="G79" s="171">
        <v>2</v>
      </c>
      <c r="H79" s="171">
        <v>1</v>
      </c>
      <c r="I79" s="178">
        <f>H79/G79</f>
        <v>0.5</v>
      </c>
      <c r="J79" s="14">
        <v>8</v>
      </c>
      <c r="K79" s="30">
        <f>J79/J81</f>
        <v>1</v>
      </c>
      <c r="L79" s="13">
        <v>1</v>
      </c>
      <c r="M79" s="14">
        <f t="shared" ref="M79" si="7">+K79*L79</f>
        <v>1</v>
      </c>
    </row>
    <row r="80" spans="1:14" ht="49.5" customHeight="1" x14ac:dyDescent="0.25">
      <c r="A80" s="199"/>
      <c r="B80" s="171"/>
      <c r="C80" s="200"/>
      <c r="D80" s="166"/>
      <c r="E80" s="168"/>
      <c r="F80" s="129" t="s">
        <v>551</v>
      </c>
      <c r="G80" s="171"/>
      <c r="H80" s="171"/>
      <c r="I80" s="178"/>
      <c r="J80" s="14"/>
      <c r="K80" s="30">
        <f>J80/J81</f>
        <v>0</v>
      </c>
      <c r="L80" s="17">
        <v>0</v>
      </c>
      <c r="M80" s="14"/>
    </row>
    <row r="81" spans="1:13" ht="15.75" x14ac:dyDescent="0.25">
      <c r="A81" s="199"/>
      <c r="B81" s="18"/>
      <c r="C81" s="18"/>
      <c r="D81" s="20"/>
      <c r="E81" s="18"/>
      <c r="F81" s="34"/>
      <c r="G81" s="18"/>
      <c r="H81" s="18"/>
      <c r="I81" s="18"/>
      <c r="J81" s="18">
        <f>SUM(J79:J80)</f>
        <v>8</v>
      </c>
      <c r="K81" s="41">
        <f>SUM(K79:K80)</f>
        <v>1</v>
      </c>
      <c r="L81" s="18"/>
      <c r="M81" s="22">
        <f>SUM(M79:M80)</f>
        <v>1</v>
      </c>
    </row>
    <row r="82" spans="1:13" ht="69" customHeight="1" x14ac:dyDescent="0.25">
      <c r="A82" s="199"/>
      <c r="B82" s="40">
        <v>18</v>
      </c>
      <c r="C82" s="47" t="s">
        <v>52</v>
      </c>
      <c r="D82" s="5">
        <v>42809</v>
      </c>
      <c r="E82" s="116">
        <v>43084</v>
      </c>
      <c r="F82" s="129" t="s">
        <v>552</v>
      </c>
      <c r="G82" s="40">
        <v>1</v>
      </c>
      <c r="H82" s="40">
        <v>1</v>
      </c>
      <c r="I82" s="48">
        <f>H82/G82</f>
        <v>1</v>
      </c>
      <c r="J82" s="14">
        <v>8</v>
      </c>
      <c r="K82" s="30">
        <f>J82/J83</f>
        <v>1</v>
      </c>
      <c r="L82" s="49">
        <v>0.2</v>
      </c>
      <c r="M82" s="14">
        <f>+K82*L82</f>
        <v>0.2</v>
      </c>
    </row>
    <row r="83" spans="1:13" ht="15.75" x14ac:dyDescent="0.25">
      <c r="A83" s="199"/>
      <c r="B83" s="18"/>
      <c r="C83" s="18"/>
      <c r="D83" s="20"/>
      <c r="E83" s="18"/>
      <c r="F83" s="34"/>
      <c r="G83" s="18"/>
      <c r="H83" s="18"/>
      <c r="I83" s="18"/>
      <c r="J83" s="18">
        <f>J82</f>
        <v>8</v>
      </c>
      <c r="K83" s="21">
        <f>K82</f>
        <v>1</v>
      </c>
      <c r="L83" s="18"/>
      <c r="M83" s="22">
        <f>SUM(M82)</f>
        <v>0.2</v>
      </c>
    </row>
    <row r="84" spans="1:13" ht="46.5" customHeight="1" x14ac:dyDescent="0.25">
      <c r="A84" s="199"/>
      <c r="B84" s="171">
        <v>19</v>
      </c>
      <c r="C84" s="172" t="s">
        <v>553</v>
      </c>
      <c r="D84" s="159">
        <v>42689</v>
      </c>
      <c r="E84" s="162">
        <v>43084</v>
      </c>
      <c r="F84" s="129" t="s">
        <v>554</v>
      </c>
      <c r="G84" s="186">
        <v>4</v>
      </c>
      <c r="H84" s="186">
        <v>4</v>
      </c>
      <c r="I84" s="209">
        <f>H84/G84</f>
        <v>1</v>
      </c>
      <c r="J84" s="50">
        <v>8</v>
      </c>
      <c r="K84" s="37">
        <f>J84/J88</f>
        <v>0.27586206896551724</v>
      </c>
      <c r="L84" s="13">
        <v>1</v>
      </c>
      <c r="M84" s="14">
        <f>+K84*L84</f>
        <v>0.27586206896551724</v>
      </c>
    </row>
    <row r="85" spans="1:13" ht="31.5" x14ac:dyDescent="0.25">
      <c r="A85" s="199"/>
      <c r="B85" s="171"/>
      <c r="C85" s="172"/>
      <c r="D85" s="160"/>
      <c r="E85" s="163"/>
      <c r="F85" s="129" t="s">
        <v>555</v>
      </c>
      <c r="G85" s="187"/>
      <c r="H85" s="187"/>
      <c r="I85" s="210"/>
      <c r="J85" s="42">
        <v>7</v>
      </c>
      <c r="K85" s="30">
        <f>J85/J88</f>
        <v>0.2413793103448276</v>
      </c>
      <c r="L85" s="43">
        <v>0.8</v>
      </c>
      <c r="M85" s="14">
        <f>+K85*L85</f>
        <v>0.19310344827586209</v>
      </c>
    </row>
    <row r="86" spans="1:13" ht="31.5" x14ac:dyDescent="0.25">
      <c r="A86" s="199"/>
      <c r="B86" s="171"/>
      <c r="C86" s="172"/>
      <c r="D86" s="160"/>
      <c r="E86" s="163"/>
      <c r="F86" s="129" t="s">
        <v>557</v>
      </c>
      <c r="G86" s="187"/>
      <c r="H86" s="187"/>
      <c r="I86" s="210"/>
      <c r="J86" s="14">
        <v>6</v>
      </c>
      <c r="K86" s="30">
        <f>J86/J88</f>
        <v>0.20689655172413793</v>
      </c>
      <c r="L86" s="43">
        <v>0.8</v>
      </c>
      <c r="M86" s="14">
        <f>+K86*L86</f>
        <v>0.16551724137931034</v>
      </c>
    </row>
    <row r="87" spans="1:13" ht="15.75" x14ac:dyDescent="0.25">
      <c r="A87" s="199"/>
      <c r="B87" s="171"/>
      <c r="C87" s="172"/>
      <c r="D87" s="161"/>
      <c r="E87" s="164"/>
      <c r="F87" s="132" t="s">
        <v>556</v>
      </c>
      <c r="G87" s="188"/>
      <c r="H87" s="188"/>
      <c r="I87" s="211"/>
      <c r="J87" s="14">
        <v>8</v>
      </c>
      <c r="K87" s="30">
        <f>J87/J88</f>
        <v>0.27586206896551724</v>
      </c>
      <c r="L87" s="49">
        <v>0.2</v>
      </c>
      <c r="M87" s="14">
        <f>+K87*L87</f>
        <v>5.5172413793103448E-2</v>
      </c>
    </row>
    <row r="88" spans="1:13" ht="15.75" x14ac:dyDescent="0.25">
      <c r="A88" s="199"/>
      <c r="B88" s="18"/>
      <c r="C88" s="18"/>
      <c r="D88" s="20"/>
      <c r="E88" s="18"/>
      <c r="F88" s="34"/>
      <c r="G88" s="18"/>
      <c r="H88" s="18"/>
      <c r="I88" s="18"/>
      <c r="J88" s="18">
        <f>SUM(J84:J87)</f>
        <v>29</v>
      </c>
      <c r="K88" s="21">
        <f>SUM(K84:K87)</f>
        <v>1</v>
      </c>
      <c r="L88" s="51"/>
      <c r="M88" s="22">
        <f>SUM(M84:M87)</f>
        <v>0.68965517241379315</v>
      </c>
    </row>
    <row r="89" spans="1:13" ht="30" customHeight="1" x14ac:dyDescent="0.25">
      <c r="A89" s="199"/>
      <c r="B89" s="179">
        <v>19</v>
      </c>
      <c r="C89" s="172" t="s">
        <v>558</v>
      </c>
      <c r="D89" s="159">
        <v>42901</v>
      </c>
      <c r="E89" s="162">
        <v>43814</v>
      </c>
      <c r="F89" s="129" t="s">
        <v>677</v>
      </c>
      <c r="G89" s="171">
        <v>3</v>
      </c>
      <c r="H89" s="171">
        <v>1</v>
      </c>
      <c r="I89" s="178">
        <f>H89/G89</f>
        <v>0.33333333333333331</v>
      </c>
      <c r="J89" s="14">
        <v>9</v>
      </c>
      <c r="K89" s="30">
        <f>J89/J92</f>
        <v>0.52941176470588236</v>
      </c>
      <c r="L89" s="13">
        <v>1</v>
      </c>
      <c r="M89" s="14">
        <f>+K89*L89</f>
        <v>0.52941176470588236</v>
      </c>
    </row>
    <row r="90" spans="1:13" ht="31.5" x14ac:dyDescent="0.25">
      <c r="A90" s="199"/>
      <c r="B90" s="179"/>
      <c r="C90" s="172"/>
      <c r="D90" s="160"/>
      <c r="E90" s="163"/>
      <c r="F90" s="129" t="s">
        <v>691</v>
      </c>
      <c r="G90" s="171"/>
      <c r="H90" s="171"/>
      <c r="I90" s="178"/>
      <c r="J90" s="14">
        <v>8</v>
      </c>
      <c r="K90" s="30">
        <f>J90/J92</f>
        <v>0.47058823529411764</v>
      </c>
      <c r="L90" s="17">
        <v>0</v>
      </c>
      <c r="M90" s="14">
        <f>+K90*L90</f>
        <v>0</v>
      </c>
    </row>
    <row r="91" spans="1:13" ht="31.5" x14ac:dyDescent="0.25">
      <c r="A91" s="199"/>
      <c r="B91" s="179"/>
      <c r="C91" s="172"/>
      <c r="D91" s="161"/>
      <c r="E91" s="164"/>
      <c r="F91" s="129" t="s">
        <v>559</v>
      </c>
      <c r="G91" s="171"/>
      <c r="H91" s="171"/>
      <c r="I91" s="178"/>
      <c r="J91" s="14"/>
      <c r="K91" s="30">
        <f>J91/J92</f>
        <v>0</v>
      </c>
      <c r="L91" s="17">
        <v>0</v>
      </c>
      <c r="M91" s="14"/>
    </row>
    <row r="92" spans="1:13" ht="15.75" x14ac:dyDescent="0.25">
      <c r="A92" s="199"/>
      <c r="B92" s="18"/>
      <c r="C92" s="18"/>
      <c r="D92" s="20"/>
      <c r="E92" s="18"/>
      <c r="F92" s="34"/>
      <c r="G92" s="18"/>
      <c r="H92" s="18"/>
      <c r="I92" s="18"/>
      <c r="J92" s="18">
        <f>SUM(J89:J91)</f>
        <v>17</v>
      </c>
      <c r="K92" s="41">
        <f>SUM(K89:K91)</f>
        <v>1</v>
      </c>
      <c r="L92" s="18"/>
      <c r="M92" s="22">
        <f>SUM(M89:M91)</f>
        <v>0.52941176470588236</v>
      </c>
    </row>
    <row r="93" spans="1:13" ht="23.25" customHeight="1" x14ac:dyDescent="0.25">
      <c r="A93" s="199"/>
      <c r="B93" s="171">
        <v>20</v>
      </c>
      <c r="C93" s="172" t="s">
        <v>560</v>
      </c>
      <c r="D93" s="159">
        <v>42781</v>
      </c>
      <c r="E93" s="162">
        <v>43449</v>
      </c>
      <c r="F93" s="129" t="s">
        <v>561</v>
      </c>
      <c r="G93" s="186">
        <v>3</v>
      </c>
      <c r="H93" s="206">
        <v>3</v>
      </c>
      <c r="I93" s="209">
        <f>H93/G93</f>
        <v>1</v>
      </c>
      <c r="J93" s="14">
        <v>8</v>
      </c>
      <c r="K93" s="30">
        <f>J93/J96</f>
        <v>0.33333333333333331</v>
      </c>
      <c r="L93" s="13">
        <v>1</v>
      </c>
      <c r="M93" s="14">
        <f>+K93*L93</f>
        <v>0.33333333333333331</v>
      </c>
    </row>
    <row r="94" spans="1:13" ht="33" customHeight="1" x14ac:dyDescent="0.25">
      <c r="A94" s="199"/>
      <c r="B94" s="171"/>
      <c r="C94" s="172"/>
      <c r="D94" s="160"/>
      <c r="E94" s="163"/>
      <c r="F94" s="129" t="s">
        <v>562</v>
      </c>
      <c r="G94" s="187"/>
      <c r="H94" s="207"/>
      <c r="I94" s="210"/>
      <c r="J94" s="14">
        <v>7</v>
      </c>
      <c r="K94" s="30">
        <f>J94/J96</f>
        <v>0.29166666666666669</v>
      </c>
      <c r="L94" s="43">
        <v>0.4</v>
      </c>
      <c r="M94" s="14">
        <f>+K94*L94</f>
        <v>0.11666666666666668</v>
      </c>
    </row>
    <row r="95" spans="1:13" ht="17.25" customHeight="1" x14ac:dyDescent="0.25">
      <c r="A95" s="199"/>
      <c r="B95" s="171"/>
      <c r="C95" s="172"/>
      <c r="D95" s="161"/>
      <c r="E95" s="164"/>
      <c r="F95" s="129" t="s">
        <v>563</v>
      </c>
      <c r="G95" s="188"/>
      <c r="H95" s="208"/>
      <c r="I95" s="211"/>
      <c r="J95" s="14">
        <v>9</v>
      </c>
      <c r="K95" s="30">
        <f>J95/J96</f>
        <v>0.375</v>
      </c>
      <c r="L95" s="43">
        <v>0.9</v>
      </c>
      <c r="M95" s="14">
        <f>+K95*L95</f>
        <v>0.33750000000000002</v>
      </c>
    </row>
    <row r="96" spans="1:13" ht="15.75" x14ac:dyDescent="0.25">
      <c r="A96" s="199"/>
      <c r="B96" s="18"/>
      <c r="C96" s="18"/>
      <c r="D96" s="20"/>
      <c r="E96" s="18"/>
      <c r="F96" s="133"/>
      <c r="G96" s="18"/>
      <c r="H96" s="18"/>
      <c r="I96" s="18"/>
      <c r="J96" s="18">
        <f>SUM(J93:J95)</f>
        <v>24</v>
      </c>
      <c r="K96" s="41">
        <f>SUM(K93:K95)</f>
        <v>1</v>
      </c>
      <c r="L96" s="18"/>
      <c r="M96" s="22">
        <f>SUM(M93:M95)</f>
        <v>0.78750000000000009</v>
      </c>
    </row>
    <row r="97" spans="1:13" ht="31.5" x14ac:dyDescent="0.25">
      <c r="A97" s="199"/>
      <c r="B97" s="171">
        <v>21</v>
      </c>
      <c r="C97" s="176" t="s">
        <v>564</v>
      </c>
      <c r="D97" s="159">
        <v>42809</v>
      </c>
      <c r="E97" s="162">
        <v>43449</v>
      </c>
      <c r="F97" s="129" t="s">
        <v>565</v>
      </c>
      <c r="G97" s="171">
        <v>3</v>
      </c>
      <c r="H97" s="171">
        <v>2</v>
      </c>
      <c r="I97" s="178">
        <f>H97/G97</f>
        <v>0.66666666666666663</v>
      </c>
      <c r="J97" s="32">
        <v>7</v>
      </c>
      <c r="K97" s="30">
        <f>J97/J100</f>
        <v>0.4375</v>
      </c>
      <c r="L97" s="43">
        <v>0.7</v>
      </c>
      <c r="M97" s="14">
        <f>+K97*L97</f>
        <v>0.30624999999999997</v>
      </c>
    </row>
    <row r="98" spans="1:13" ht="36" customHeight="1" x14ac:dyDescent="0.25">
      <c r="A98" s="199"/>
      <c r="B98" s="171"/>
      <c r="C98" s="176"/>
      <c r="D98" s="160"/>
      <c r="E98" s="163"/>
      <c r="F98" s="129" t="s">
        <v>566</v>
      </c>
      <c r="G98" s="171"/>
      <c r="H98" s="171"/>
      <c r="I98" s="178"/>
      <c r="J98" s="32">
        <v>9</v>
      </c>
      <c r="K98" s="30">
        <f>J98/J100</f>
        <v>0.5625</v>
      </c>
      <c r="L98" s="43">
        <v>0.5</v>
      </c>
      <c r="M98" s="14">
        <f>+K98*L98</f>
        <v>0.28125</v>
      </c>
    </row>
    <row r="99" spans="1:13" ht="31.5" x14ac:dyDescent="0.25">
      <c r="A99" s="199"/>
      <c r="B99" s="171"/>
      <c r="C99" s="176"/>
      <c r="D99" s="161"/>
      <c r="E99" s="164"/>
      <c r="F99" s="129" t="s">
        <v>567</v>
      </c>
      <c r="G99" s="171"/>
      <c r="H99" s="171"/>
      <c r="I99" s="178"/>
      <c r="J99" s="32"/>
      <c r="K99" s="30">
        <f>J99/J100</f>
        <v>0</v>
      </c>
      <c r="L99" s="17">
        <v>0</v>
      </c>
      <c r="M99" s="14"/>
    </row>
    <row r="100" spans="1:13" ht="15.75" x14ac:dyDescent="0.25">
      <c r="A100" s="199"/>
      <c r="B100" s="18"/>
      <c r="C100" s="18"/>
      <c r="D100" s="20"/>
      <c r="E100" s="18"/>
      <c r="F100" s="34"/>
      <c r="G100" s="18"/>
      <c r="H100" s="18"/>
      <c r="I100" s="18"/>
      <c r="J100" s="18">
        <f>SUM(J97:J99)</f>
        <v>16</v>
      </c>
      <c r="K100" s="21">
        <f>SUM(K97:K99)</f>
        <v>1</v>
      </c>
      <c r="L100" s="18"/>
      <c r="M100" s="22">
        <f>SUM(M97:M99)</f>
        <v>0.58749999999999991</v>
      </c>
    </row>
    <row r="101" spans="1:13" ht="63" x14ac:dyDescent="0.25">
      <c r="A101" s="199"/>
      <c r="B101" s="171">
        <v>22</v>
      </c>
      <c r="C101" s="172" t="s">
        <v>38</v>
      </c>
      <c r="D101" s="159">
        <v>42668</v>
      </c>
      <c r="E101" s="162">
        <v>43814</v>
      </c>
      <c r="F101" s="128" t="s">
        <v>568</v>
      </c>
      <c r="G101" s="171">
        <v>3</v>
      </c>
      <c r="H101" s="179">
        <v>3</v>
      </c>
      <c r="I101" s="180">
        <f>H101/G101</f>
        <v>1</v>
      </c>
      <c r="J101" s="32">
        <v>8</v>
      </c>
      <c r="K101" s="30">
        <f>J101/J104</f>
        <v>0.38095238095238093</v>
      </c>
      <c r="L101" s="43">
        <v>0.7</v>
      </c>
      <c r="M101" s="14">
        <f>+K101*L101</f>
        <v>0.26666666666666661</v>
      </c>
    </row>
    <row r="102" spans="1:13" ht="15.75" x14ac:dyDescent="0.25">
      <c r="A102" s="199"/>
      <c r="B102" s="171"/>
      <c r="C102" s="172"/>
      <c r="D102" s="160"/>
      <c r="E102" s="163"/>
      <c r="F102" s="128" t="s">
        <v>569</v>
      </c>
      <c r="G102" s="171"/>
      <c r="H102" s="179"/>
      <c r="I102" s="180"/>
      <c r="J102" s="32">
        <v>5</v>
      </c>
      <c r="K102" s="30">
        <f>J102/J104</f>
        <v>0.23809523809523808</v>
      </c>
      <c r="L102" s="43">
        <v>0.7</v>
      </c>
      <c r="M102" s="14">
        <f>+K102*L102</f>
        <v>0.16666666666666666</v>
      </c>
    </row>
    <row r="103" spans="1:13" ht="31.5" x14ac:dyDescent="0.25">
      <c r="A103" s="199"/>
      <c r="B103" s="171"/>
      <c r="C103" s="172"/>
      <c r="D103" s="161"/>
      <c r="E103" s="164"/>
      <c r="F103" s="128" t="s">
        <v>570</v>
      </c>
      <c r="G103" s="171"/>
      <c r="H103" s="179"/>
      <c r="I103" s="180"/>
      <c r="J103" s="32">
        <v>8</v>
      </c>
      <c r="K103" s="30">
        <f>J103/J104</f>
        <v>0.38095238095238093</v>
      </c>
      <c r="L103" s="43">
        <v>0.7</v>
      </c>
      <c r="M103" s="14">
        <f>+K103*L103</f>
        <v>0.26666666666666661</v>
      </c>
    </row>
    <row r="104" spans="1:13" ht="15.75" x14ac:dyDescent="0.25">
      <c r="A104" s="199"/>
      <c r="B104" s="18"/>
      <c r="C104" s="18"/>
      <c r="D104" s="20"/>
      <c r="E104" s="18"/>
      <c r="F104" s="133"/>
      <c r="G104" s="18"/>
      <c r="H104" s="18"/>
      <c r="I104" s="18"/>
      <c r="J104" s="18">
        <f>SUM(J101:J103)</f>
        <v>21</v>
      </c>
      <c r="K104" s="41">
        <f>SUM(K101:K103)</f>
        <v>1</v>
      </c>
      <c r="L104" s="18"/>
      <c r="M104" s="22">
        <f>SUM(M101:M103)</f>
        <v>0.69999999999999984</v>
      </c>
    </row>
    <row r="105" spans="1:13" ht="15.75" x14ac:dyDescent="0.25">
      <c r="A105" s="199"/>
      <c r="B105" s="171">
        <v>22</v>
      </c>
      <c r="C105" s="172" t="s">
        <v>571</v>
      </c>
      <c r="D105" s="159">
        <v>42962</v>
      </c>
      <c r="E105" s="162">
        <v>43266</v>
      </c>
      <c r="F105" s="129" t="s">
        <v>678</v>
      </c>
      <c r="G105" s="171">
        <v>3</v>
      </c>
      <c r="H105" s="171">
        <v>1</v>
      </c>
      <c r="I105" s="235">
        <f>H105/G105</f>
        <v>0.33333333333333331</v>
      </c>
      <c r="J105" s="32">
        <v>8</v>
      </c>
      <c r="K105" s="30">
        <f>J105/J108</f>
        <v>1</v>
      </c>
      <c r="L105" s="13">
        <v>1</v>
      </c>
      <c r="M105" s="14">
        <f>+K105*L105</f>
        <v>1</v>
      </c>
    </row>
    <row r="106" spans="1:13" ht="31.5" x14ac:dyDescent="0.25">
      <c r="A106" s="199"/>
      <c r="B106" s="171"/>
      <c r="C106" s="172"/>
      <c r="D106" s="160"/>
      <c r="E106" s="163"/>
      <c r="F106" s="129" t="s">
        <v>572</v>
      </c>
      <c r="G106" s="171"/>
      <c r="H106" s="171"/>
      <c r="I106" s="235"/>
      <c r="J106" s="32"/>
      <c r="K106" s="30">
        <f>J106/J108</f>
        <v>0</v>
      </c>
      <c r="L106" s="52">
        <f>K106/K108</f>
        <v>0</v>
      </c>
      <c r="M106" s="14"/>
    </row>
    <row r="107" spans="1:13" ht="31.5" x14ac:dyDescent="0.25">
      <c r="A107" s="199"/>
      <c r="B107" s="171"/>
      <c r="C107" s="172"/>
      <c r="D107" s="161"/>
      <c r="E107" s="164"/>
      <c r="F107" s="134" t="s">
        <v>573</v>
      </c>
      <c r="G107" s="171"/>
      <c r="H107" s="171"/>
      <c r="I107" s="235"/>
      <c r="J107" s="32"/>
      <c r="K107" s="30">
        <f>J107/J108</f>
        <v>0</v>
      </c>
      <c r="L107" s="52">
        <f>K107/K108</f>
        <v>0</v>
      </c>
      <c r="M107" s="14"/>
    </row>
    <row r="108" spans="1:13" ht="15" customHeight="1" x14ac:dyDescent="0.25">
      <c r="A108" s="199"/>
      <c r="B108" s="18"/>
      <c r="C108" s="51"/>
      <c r="D108" s="122"/>
      <c r="E108" s="51"/>
      <c r="F108" s="34"/>
      <c r="G108" s="18"/>
      <c r="H108" s="18"/>
      <c r="I108" s="18"/>
      <c r="J108" s="18">
        <f>SUM(J105:J107)</f>
        <v>8</v>
      </c>
      <c r="K108" s="41">
        <f>SUM(K105:K107)</f>
        <v>1</v>
      </c>
      <c r="L108" s="18"/>
      <c r="M108" s="22">
        <f>SUM(M105:M107)</f>
        <v>1</v>
      </c>
    </row>
    <row r="109" spans="1:13" ht="47.25" x14ac:dyDescent="0.25">
      <c r="A109" s="199"/>
      <c r="B109" s="171">
        <v>22</v>
      </c>
      <c r="C109" s="172" t="s">
        <v>107</v>
      </c>
      <c r="D109" s="159">
        <v>42934</v>
      </c>
      <c r="E109" s="162">
        <v>43511</v>
      </c>
      <c r="F109" s="128" t="s">
        <v>574</v>
      </c>
      <c r="G109" s="171">
        <v>3</v>
      </c>
      <c r="H109" s="171">
        <v>0</v>
      </c>
      <c r="I109" s="178">
        <f>H109/G109</f>
        <v>0</v>
      </c>
      <c r="J109" s="32">
        <v>0</v>
      </c>
      <c r="K109" s="30">
        <v>0</v>
      </c>
      <c r="L109" s="53">
        <v>0</v>
      </c>
      <c r="M109" s="14">
        <f>+K109*L109</f>
        <v>0</v>
      </c>
    </row>
    <row r="110" spans="1:13" ht="31.5" x14ac:dyDescent="0.25">
      <c r="A110" s="199"/>
      <c r="B110" s="171"/>
      <c r="C110" s="172"/>
      <c r="D110" s="160"/>
      <c r="E110" s="163"/>
      <c r="F110" s="128" t="s">
        <v>575</v>
      </c>
      <c r="G110" s="171"/>
      <c r="H110" s="171"/>
      <c r="I110" s="178"/>
      <c r="J110" s="32">
        <v>0</v>
      </c>
      <c r="K110" s="30">
        <v>0</v>
      </c>
      <c r="L110" s="53">
        <v>0</v>
      </c>
      <c r="M110" s="14"/>
    </row>
    <row r="111" spans="1:13" ht="47.25" x14ac:dyDescent="0.25">
      <c r="A111" s="199"/>
      <c r="B111" s="171"/>
      <c r="C111" s="172"/>
      <c r="D111" s="161"/>
      <c r="E111" s="164"/>
      <c r="F111" s="128" t="s">
        <v>576</v>
      </c>
      <c r="G111" s="171"/>
      <c r="H111" s="171"/>
      <c r="I111" s="178"/>
      <c r="J111" s="32">
        <v>0</v>
      </c>
      <c r="K111" s="30">
        <v>0</v>
      </c>
      <c r="L111" s="53">
        <v>0</v>
      </c>
      <c r="M111" s="14"/>
    </row>
    <row r="112" spans="1:13" ht="15.75" x14ac:dyDescent="0.25">
      <c r="A112" s="199"/>
      <c r="B112" s="18"/>
      <c r="C112" s="18"/>
      <c r="D112" s="20"/>
      <c r="E112" s="18"/>
      <c r="F112" s="34"/>
      <c r="G112" s="18"/>
      <c r="H112" s="18"/>
      <c r="I112" s="18"/>
      <c r="J112" s="18">
        <f>SUM(J109:J111)</f>
        <v>0</v>
      </c>
      <c r="K112" s="54">
        <f>SUM(K109:K111)</f>
        <v>0</v>
      </c>
      <c r="L112" s="18"/>
      <c r="M112" s="22">
        <f>SUM(M109:M111)</f>
        <v>0</v>
      </c>
    </row>
    <row r="113" spans="1:13" ht="47.25" x14ac:dyDescent="0.25">
      <c r="A113" s="199"/>
      <c r="B113" s="171">
        <v>23</v>
      </c>
      <c r="C113" s="172" t="s">
        <v>578</v>
      </c>
      <c r="D113" s="159">
        <v>42840</v>
      </c>
      <c r="E113" s="167">
        <v>43084</v>
      </c>
      <c r="F113" s="128" t="s">
        <v>577</v>
      </c>
      <c r="G113" s="205">
        <v>5</v>
      </c>
      <c r="H113" s="179">
        <v>5</v>
      </c>
      <c r="I113" s="180">
        <f>H113/G113</f>
        <v>1</v>
      </c>
      <c r="J113" s="32">
        <v>7</v>
      </c>
      <c r="K113" s="55">
        <f>J113/J118</f>
        <v>0.19444444444444445</v>
      </c>
      <c r="L113" s="43">
        <v>0.75</v>
      </c>
      <c r="M113" s="14">
        <f>+K113*L113</f>
        <v>0.14583333333333334</v>
      </c>
    </row>
    <row r="114" spans="1:13" ht="33.75" customHeight="1" x14ac:dyDescent="0.25">
      <c r="A114" s="199"/>
      <c r="B114" s="171"/>
      <c r="C114" s="172"/>
      <c r="D114" s="160"/>
      <c r="E114" s="170"/>
      <c r="F114" s="129" t="s">
        <v>579</v>
      </c>
      <c r="G114" s="205"/>
      <c r="H114" s="179"/>
      <c r="I114" s="180"/>
      <c r="J114" s="32">
        <v>6</v>
      </c>
      <c r="K114" s="30">
        <f>J114/J118</f>
        <v>0.16666666666666666</v>
      </c>
      <c r="L114" s="43">
        <v>0.75</v>
      </c>
      <c r="M114" s="14">
        <f>+K114*L114</f>
        <v>0.125</v>
      </c>
    </row>
    <row r="115" spans="1:13" ht="15.75" customHeight="1" x14ac:dyDescent="0.25">
      <c r="A115" s="199"/>
      <c r="B115" s="171"/>
      <c r="C115" s="172"/>
      <c r="D115" s="160"/>
      <c r="E115" s="170"/>
      <c r="F115" s="137" t="s">
        <v>694</v>
      </c>
      <c r="G115" s="205"/>
      <c r="H115" s="179"/>
      <c r="I115" s="180"/>
      <c r="J115" s="32">
        <v>8</v>
      </c>
      <c r="K115" s="30">
        <f>J115/J118</f>
        <v>0.22222222222222221</v>
      </c>
      <c r="L115" s="43">
        <v>0.75</v>
      </c>
      <c r="M115" s="14">
        <f>+K115*L115</f>
        <v>0.16666666666666666</v>
      </c>
    </row>
    <row r="116" spans="1:13" ht="31.5" x14ac:dyDescent="0.25">
      <c r="A116" s="199"/>
      <c r="B116" s="171"/>
      <c r="C116" s="172"/>
      <c r="D116" s="160"/>
      <c r="E116" s="170"/>
      <c r="F116" s="128" t="s">
        <v>580</v>
      </c>
      <c r="G116" s="205"/>
      <c r="H116" s="179"/>
      <c r="I116" s="180"/>
      <c r="J116" s="32">
        <v>8</v>
      </c>
      <c r="K116" s="30">
        <f>J116/J118</f>
        <v>0.22222222222222221</v>
      </c>
      <c r="L116" s="43">
        <v>0.75</v>
      </c>
      <c r="M116" s="14">
        <f>+K116*L116</f>
        <v>0.16666666666666666</v>
      </c>
    </row>
    <row r="117" spans="1:13" ht="31.5" x14ac:dyDescent="0.25">
      <c r="A117" s="199"/>
      <c r="B117" s="171"/>
      <c r="C117" s="172"/>
      <c r="D117" s="161"/>
      <c r="E117" s="168"/>
      <c r="F117" s="129" t="s">
        <v>581</v>
      </c>
      <c r="G117" s="205"/>
      <c r="H117" s="179"/>
      <c r="I117" s="180"/>
      <c r="J117" s="32">
        <v>7</v>
      </c>
      <c r="K117" s="30">
        <f>J117/J118</f>
        <v>0.19444444444444445</v>
      </c>
      <c r="L117" s="43">
        <v>0.75</v>
      </c>
      <c r="M117" s="14">
        <f>+K117*L117</f>
        <v>0.14583333333333334</v>
      </c>
    </row>
    <row r="118" spans="1:13" ht="15.75" x14ac:dyDescent="0.25">
      <c r="A118" s="199"/>
      <c r="B118" s="18"/>
      <c r="C118" s="18"/>
      <c r="D118" s="20"/>
      <c r="E118" s="18"/>
      <c r="F118" s="34"/>
      <c r="G118" s="18"/>
      <c r="H118" s="18"/>
      <c r="I118" s="18"/>
      <c r="J118" s="18">
        <f>SUM(J113:J117)</f>
        <v>36</v>
      </c>
      <c r="K118" s="41">
        <f>SUM(K113:K117)</f>
        <v>0.99999999999999989</v>
      </c>
      <c r="L118" s="18"/>
      <c r="M118" s="22">
        <f>SUM(M113:M117)</f>
        <v>0.75</v>
      </c>
    </row>
    <row r="119" spans="1:13" ht="47.25" x14ac:dyDescent="0.25">
      <c r="A119" s="199"/>
      <c r="B119" s="171">
        <v>23</v>
      </c>
      <c r="C119" s="172" t="s">
        <v>582</v>
      </c>
      <c r="D119" s="159">
        <v>42840</v>
      </c>
      <c r="E119" s="162">
        <v>43814</v>
      </c>
      <c r="F119" s="135" t="s">
        <v>583</v>
      </c>
      <c r="G119" s="171">
        <v>4</v>
      </c>
      <c r="H119" s="171">
        <v>2</v>
      </c>
      <c r="I119" s="178">
        <f>H119/G119</f>
        <v>0.5</v>
      </c>
      <c r="J119" s="32">
        <v>8</v>
      </c>
      <c r="K119" s="30">
        <f>J119/J123</f>
        <v>0.53333333333333333</v>
      </c>
      <c r="L119" s="43">
        <v>0.85</v>
      </c>
      <c r="M119" s="14">
        <f>+K119*L119</f>
        <v>0.45333333333333331</v>
      </c>
    </row>
    <row r="120" spans="1:13" ht="59.25" customHeight="1" x14ac:dyDescent="0.25">
      <c r="A120" s="199"/>
      <c r="B120" s="171"/>
      <c r="C120" s="172"/>
      <c r="D120" s="160"/>
      <c r="E120" s="163"/>
      <c r="F120" s="135" t="s">
        <v>584</v>
      </c>
      <c r="G120" s="171"/>
      <c r="H120" s="171"/>
      <c r="I120" s="178"/>
      <c r="J120" s="32">
        <v>7</v>
      </c>
      <c r="K120" s="30">
        <f>J120/J123</f>
        <v>0.46666666666666667</v>
      </c>
      <c r="L120" s="43">
        <v>0.6</v>
      </c>
      <c r="M120" s="14">
        <f>+K120*L120</f>
        <v>0.27999999999999997</v>
      </c>
    </row>
    <row r="121" spans="1:13" ht="31.5" x14ac:dyDescent="0.25">
      <c r="A121" s="199"/>
      <c r="B121" s="171"/>
      <c r="C121" s="172"/>
      <c r="D121" s="160"/>
      <c r="E121" s="163"/>
      <c r="F121" s="135" t="s">
        <v>585</v>
      </c>
      <c r="G121" s="171"/>
      <c r="H121" s="171"/>
      <c r="I121" s="178"/>
      <c r="J121" s="32"/>
      <c r="K121" s="30">
        <f>J121/J123</f>
        <v>0</v>
      </c>
      <c r="L121" s="17">
        <v>0</v>
      </c>
      <c r="M121" s="14"/>
    </row>
    <row r="122" spans="1:13" ht="47.25" x14ac:dyDescent="0.25">
      <c r="A122" s="199"/>
      <c r="B122" s="171"/>
      <c r="C122" s="201"/>
      <c r="D122" s="161"/>
      <c r="E122" s="164"/>
      <c r="F122" s="136" t="s">
        <v>586</v>
      </c>
      <c r="G122" s="171"/>
      <c r="H122" s="171"/>
      <c r="I122" s="178"/>
      <c r="J122" s="32"/>
      <c r="K122" s="30">
        <f>J122/J123</f>
        <v>0</v>
      </c>
      <c r="L122" s="17">
        <v>0</v>
      </c>
      <c r="M122" s="14"/>
    </row>
    <row r="123" spans="1:13" ht="15.75" x14ac:dyDescent="0.25">
      <c r="A123" s="199"/>
      <c r="B123" s="33"/>
      <c r="C123" s="33"/>
      <c r="D123" s="119"/>
      <c r="E123" s="33"/>
      <c r="F123" s="133"/>
      <c r="G123" s="33"/>
      <c r="H123" s="33"/>
      <c r="I123" s="33"/>
      <c r="J123" s="33">
        <f>SUM(J119:J122)</f>
        <v>15</v>
      </c>
      <c r="K123" s="56">
        <f>SUM(K119:K122)</f>
        <v>1</v>
      </c>
      <c r="L123" s="33"/>
      <c r="M123" s="22">
        <f>SUM(M119:M122)</f>
        <v>0.73333333333333328</v>
      </c>
    </row>
    <row r="124" spans="1:13" ht="47.25" x14ac:dyDescent="0.25">
      <c r="A124" s="199"/>
      <c r="B124" s="179">
        <v>24</v>
      </c>
      <c r="C124" s="176" t="s">
        <v>153</v>
      </c>
      <c r="D124" s="159">
        <v>42781</v>
      </c>
      <c r="E124" s="162">
        <v>43814</v>
      </c>
      <c r="F124" s="128" t="s">
        <v>587</v>
      </c>
      <c r="G124" s="171">
        <v>4</v>
      </c>
      <c r="H124" s="179">
        <v>2</v>
      </c>
      <c r="I124" s="180">
        <f>H124/G124</f>
        <v>0.5</v>
      </c>
      <c r="J124" s="32">
        <v>6</v>
      </c>
      <c r="K124" s="30">
        <f>J124/J128</f>
        <v>0.54545454545454541</v>
      </c>
      <c r="L124" s="13">
        <v>1</v>
      </c>
      <c r="M124" s="14">
        <f>+K124*L124</f>
        <v>0.54545454545454541</v>
      </c>
    </row>
    <row r="125" spans="1:13" ht="31.5" x14ac:dyDescent="0.25">
      <c r="A125" s="199"/>
      <c r="B125" s="179"/>
      <c r="C125" s="176"/>
      <c r="D125" s="160"/>
      <c r="E125" s="163"/>
      <c r="F125" s="128" t="s">
        <v>588</v>
      </c>
      <c r="G125" s="171"/>
      <c r="H125" s="179"/>
      <c r="I125" s="180"/>
      <c r="J125" s="32">
        <v>5</v>
      </c>
      <c r="K125" s="30">
        <f>J125/J128</f>
        <v>0.45454545454545453</v>
      </c>
      <c r="L125" s="13">
        <v>1</v>
      </c>
      <c r="M125" s="14">
        <f>+K125*L125</f>
        <v>0.45454545454545453</v>
      </c>
    </row>
    <row r="126" spans="1:13" ht="31.5" x14ac:dyDescent="0.25">
      <c r="A126" s="199"/>
      <c r="B126" s="179"/>
      <c r="C126" s="176"/>
      <c r="D126" s="160"/>
      <c r="E126" s="163"/>
      <c r="F126" s="128" t="s">
        <v>589</v>
      </c>
      <c r="G126" s="171"/>
      <c r="H126" s="179"/>
      <c r="I126" s="180"/>
      <c r="J126" s="32"/>
      <c r="K126" s="30">
        <f>J126/J128</f>
        <v>0</v>
      </c>
      <c r="L126" s="17">
        <v>0</v>
      </c>
      <c r="M126" s="14"/>
    </row>
    <row r="127" spans="1:13" ht="47.25" x14ac:dyDescent="0.25">
      <c r="A127" s="199"/>
      <c r="B127" s="179"/>
      <c r="C127" s="176"/>
      <c r="D127" s="161"/>
      <c r="E127" s="164"/>
      <c r="F127" s="128" t="s">
        <v>590</v>
      </c>
      <c r="G127" s="171"/>
      <c r="H127" s="179"/>
      <c r="I127" s="180"/>
      <c r="J127" s="32"/>
      <c r="K127" s="30">
        <f>J127/J128</f>
        <v>0</v>
      </c>
      <c r="L127" s="17">
        <v>0</v>
      </c>
      <c r="M127" s="14"/>
    </row>
    <row r="128" spans="1:13" ht="15.75" x14ac:dyDescent="0.25">
      <c r="A128" s="199"/>
      <c r="B128" s="18"/>
      <c r="C128" s="18"/>
      <c r="D128" s="20"/>
      <c r="E128" s="18"/>
      <c r="F128" s="34"/>
      <c r="G128" s="33"/>
      <c r="H128" s="18"/>
      <c r="I128" s="18"/>
      <c r="J128" s="18">
        <f>SUM(J124:J127)</f>
        <v>11</v>
      </c>
      <c r="K128" s="21">
        <f>SUM(K124:K127)</f>
        <v>1</v>
      </c>
      <c r="L128" s="18"/>
      <c r="M128" s="22">
        <f>SUM(M124:M127)</f>
        <v>1</v>
      </c>
    </row>
    <row r="129" spans="1:14" ht="31.5" x14ac:dyDescent="0.25">
      <c r="A129" s="199"/>
      <c r="B129" s="179">
        <v>25</v>
      </c>
      <c r="C129" s="172" t="s">
        <v>271</v>
      </c>
      <c r="D129" s="159">
        <v>42781</v>
      </c>
      <c r="E129" s="162">
        <v>43814</v>
      </c>
      <c r="F129" s="129" t="s">
        <v>591</v>
      </c>
      <c r="G129" s="171">
        <v>2</v>
      </c>
      <c r="H129" s="171">
        <v>1</v>
      </c>
      <c r="I129" s="178">
        <f>H129/G129</f>
        <v>0.5</v>
      </c>
      <c r="J129" s="32">
        <v>7</v>
      </c>
      <c r="K129" s="30">
        <f>J129/J131</f>
        <v>1</v>
      </c>
      <c r="L129" s="13">
        <v>1</v>
      </c>
      <c r="M129" s="14">
        <f>+K129*L129</f>
        <v>1</v>
      </c>
    </row>
    <row r="130" spans="1:14" ht="31.5" x14ac:dyDescent="0.25">
      <c r="A130" s="199"/>
      <c r="B130" s="179"/>
      <c r="C130" s="172"/>
      <c r="D130" s="161"/>
      <c r="E130" s="164"/>
      <c r="F130" s="129" t="s">
        <v>592</v>
      </c>
      <c r="G130" s="171"/>
      <c r="H130" s="171"/>
      <c r="I130" s="178"/>
      <c r="J130" s="32"/>
      <c r="K130" s="30">
        <f>J130/J131</f>
        <v>0</v>
      </c>
      <c r="L130" s="17">
        <v>0</v>
      </c>
      <c r="M130" s="14"/>
    </row>
    <row r="131" spans="1:14" ht="15.75" x14ac:dyDescent="0.25">
      <c r="A131" s="199"/>
      <c r="B131" s="33"/>
      <c r="C131" s="57"/>
      <c r="D131" s="121"/>
      <c r="E131" s="57"/>
      <c r="F131" s="133"/>
      <c r="G131" s="33"/>
      <c r="H131" s="33"/>
      <c r="I131" s="33"/>
      <c r="J131" s="33">
        <f>SUM(J129:J130)</f>
        <v>7</v>
      </c>
      <c r="K131" s="58">
        <f>SUM(K129:K130)</f>
        <v>1</v>
      </c>
      <c r="L131" s="33"/>
      <c r="M131" s="22">
        <f>SUM(M129:M130)</f>
        <v>1</v>
      </c>
    </row>
    <row r="132" spans="1:14" ht="15.75" x14ac:dyDescent="0.25">
      <c r="A132" s="199"/>
      <c r="B132" s="171">
        <v>25</v>
      </c>
      <c r="C132" s="172" t="s">
        <v>166</v>
      </c>
      <c r="D132" s="196">
        <v>42668</v>
      </c>
      <c r="E132" s="162">
        <v>42824</v>
      </c>
      <c r="F132" s="129" t="s">
        <v>692</v>
      </c>
      <c r="G132" s="171">
        <v>2</v>
      </c>
      <c r="H132" s="171">
        <v>1</v>
      </c>
      <c r="I132" s="178">
        <f>H132/G132</f>
        <v>0.5</v>
      </c>
      <c r="J132" s="32">
        <v>9</v>
      </c>
      <c r="K132" s="30">
        <f>J132/J134</f>
        <v>0.5625</v>
      </c>
      <c r="L132" s="13">
        <v>1</v>
      </c>
      <c r="M132" s="14">
        <f>+K132*L132</f>
        <v>0.5625</v>
      </c>
    </row>
    <row r="133" spans="1:14" ht="47.25" x14ac:dyDescent="0.25">
      <c r="A133" s="199"/>
      <c r="B133" s="171"/>
      <c r="C133" s="172"/>
      <c r="D133" s="197"/>
      <c r="E133" s="164"/>
      <c r="F133" s="129" t="s">
        <v>593</v>
      </c>
      <c r="G133" s="171"/>
      <c r="H133" s="171"/>
      <c r="I133" s="178"/>
      <c r="J133" s="32">
        <v>7</v>
      </c>
      <c r="K133" s="30">
        <f>J133/J134</f>
        <v>0.4375</v>
      </c>
      <c r="L133" s="17">
        <v>0</v>
      </c>
      <c r="M133" s="14"/>
    </row>
    <row r="134" spans="1:14" ht="15.75" x14ac:dyDescent="0.25">
      <c r="A134" s="18"/>
      <c r="B134" s="18"/>
      <c r="C134" s="18"/>
      <c r="D134" s="20"/>
      <c r="E134" s="18"/>
      <c r="F134" s="34"/>
      <c r="G134" s="18"/>
      <c r="H134" s="18"/>
      <c r="I134" s="18"/>
      <c r="J134" s="18">
        <f>SUM(J132:J133)</f>
        <v>16</v>
      </c>
      <c r="K134" s="41">
        <f>SUM(K132:K133)</f>
        <v>1</v>
      </c>
      <c r="L134" s="18"/>
      <c r="M134" s="22">
        <f>SUM(M132:M133)</f>
        <v>0.5625</v>
      </c>
      <c r="N134" s="117">
        <f>SUM(M74+M78+M81+M83+M88+M92+M96+M100+M104+M108+M112+M118+M123+M128+M134+M131)/16</f>
        <v>0.70874376690331309</v>
      </c>
    </row>
    <row r="135" spans="1:14" ht="50.25" customHeight="1" x14ac:dyDescent="0.25">
      <c r="A135" s="190">
        <v>5</v>
      </c>
      <c r="B135" s="171">
        <v>27</v>
      </c>
      <c r="C135" s="172" t="s">
        <v>594</v>
      </c>
      <c r="D135" s="165">
        <v>42917</v>
      </c>
      <c r="E135" s="167">
        <v>43814</v>
      </c>
      <c r="F135" s="129" t="s">
        <v>595</v>
      </c>
      <c r="G135" s="186">
        <v>3</v>
      </c>
      <c r="H135" s="186">
        <v>2</v>
      </c>
      <c r="I135" s="193">
        <f>H135/G135</f>
        <v>0.66666666666666663</v>
      </c>
      <c r="J135" s="32">
        <v>5</v>
      </c>
      <c r="K135" s="30">
        <f>J135/J138</f>
        <v>0.41666666666666669</v>
      </c>
      <c r="L135" s="13">
        <v>1</v>
      </c>
      <c r="M135" s="14">
        <f>+K135*L135</f>
        <v>0.41666666666666669</v>
      </c>
    </row>
    <row r="136" spans="1:14" ht="31.5" x14ac:dyDescent="0.25">
      <c r="A136" s="191"/>
      <c r="B136" s="171"/>
      <c r="C136" s="172"/>
      <c r="D136" s="169"/>
      <c r="E136" s="170"/>
      <c r="F136" s="128" t="s">
        <v>596</v>
      </c>
      <c r="G136" s="187"/>
      <c r="H136" s="187"/>
      <c r="I136" s="194"/>
      <c r="J136" s="32">
        <v>7</v>
      </c>
      <c r="K136" s="30">
        <f>J136/J138</f>
        <v>0.58333333333333337</v>
      </c>
      <c r="L136" s="13">
        <v>1</v>
      </c>
      <c r="M136" s="14">
        <f>+K136*L136</f>
        <v>0.58333333333333337</v>
      </c>
    </row>
    <row r="137" spans="1:14" ht="47.25" x14ac:dyDescent="0.25">
      <c r="A137" s="191"/>
      <c r="B137" s="171"/>
      <c r="C137" s="172"/>
      <c r="D137" s="166"/>
      <c r="E137" s="168"/>
      <c r="F137" s="129" t="s">
        <v>597</v>
      </c>
      <c r="G137" s="188"/>
      <c r="H137" s="188"/>
      <c r="I137" s="195"/>
      <c r="J137" s="32"/>
      <c r="K137" s="30">
        <f>J137/J138</f>
        <v>0</v>
      </c>
      <c r="L137" s="17">
        <v>0</v>
      </c>
      <c r="M137" s="14"/>
    </row>
    <row r="138" spans="1:14" ht="15.75" x14ac:dyDescent="0.25">
      <c r="A138" s="191"/>
      <c r="B138" s="18"/>
      <c r="C138" s="18"/>
      <c r="D138" s="20"/>
      <c r="E138" s="18"/>
      <c r="F138" s="34"/>
      <c r="G138" s="18"/>
      <c r="H138" s="18"/>
      <c r="I138" s="18"/>
      <c r="J138" s="18">
        <f>SUM(J135:J137)</f>
        <v>12</v>
      </c>
      <c r="K138" s="41">
        <f>SUM(K135:K137)</f>
        <v>1</v>
      </c>
      <c r="L138" s="18"/>
      <c r="M138" s="22">
        <f>SUM(M135:M137)</f>
        <v>1</v>
      </c>
    </row>
    <row r="139" spans="1:14" ht="47.25" x14ac:dyDescent="0.25">
      <c r="A139" s="191"/>
      <c r="B139" s="171">
        <v>27</v>
      </c>
      <c r="C139" s="172" t="s">
        <v>165</v>
      </c>
      <c r="D139" s="159">
        <v>42552</v>
      </c>
      <c r="E139" s="162">
        <v>43814</v>
      </c>
      <c r="F139" s="129" t="s">
        <v>598</v>
      </c>
      <c r="G139" s="171">
        <v>4</v>
      </c>
      <c r="H139" s="171">
        <v>2</v>
      </c>
      <c r="I139" s="178">
        <f>H139/G139</f>
        <v>0.5</v>
      </c>
      <c r="J139" s="32">
        <v>8</v>
      </c>
      <c r="K139" s="30">
        <f>J139/J143</f>
        <v>0.53333333333333333</v>
      </c>
      <c r="L139" s="13">
        <v>1</v>
      </c>
      <c r="M139" s="14">
        <f>+K139*L139</f>
        <v>0.53333333333333333</v>
      </c>
    </row>
    <row r="140" spans="1:14" ht="47.25" x14ac:dyDescent="0.25">
      <c r="A140" s="191"/>
      <c r="B140" s="171"/>
      <c r="C140" s="172"/>
      <c r="D140" s="160"/>
      <c r="E140" s="163"/>
      <c r="F140" s="129" t="s">
        <v>599</v>
      </c>
      <c r="G140" s="171"/>
      <c r="H140" s="171"/>
      <c r="I140" s="178"/>
      <c r="J140" s="32">
        <v>7</v>
      </c>
      <c r="K140" s="30">
        <f>J140/J143</f>
        <v>0.46666666666666667</v>
      </c>
      <c r="L140" s="13">
        <v>1</v>
      </c>
      <c r="M140" s="14">
        <f>+K140*L140</f>
        <v>0.46666666666666667</v>
      </c>
    </row>
    <row r="141" spans="1:14" ht="47.25" x14ac:dyDescent="0.25">
      <c r="A141" s="191"/>
      <c r="B141" s="171"/>
      <c r="C141" s="172"/>
      <c r="D141" s="160"/>
      <c r="E141" s="163"/>
      <c r="F141" s="129" t="s">
        <v>600</v>
      </c>
      <c r="G141" s="171"/>
      <c r="H141" s="171"/>
      <c r="I141" s="178"/>
      <c r="J141" s="32"/>
      <c r="K141" s="30">
        <f>J141/J143</f>
        <v>0</v>
      </c>
      <c r="L141" s="17">
        <v>0</v>
      </c>
      <c r="M141" s="14"/>
    </row>
    <row r="142" spans="1:14" ht="47.25" x14ac:dyDescent="0.25">
      <c r="A142" s="191"/>
      <c r="B142" s="171"/>
      <c r="C142" s="172"/>
      <c r="D142" s="161"/>
      <c r="E142" s="164"/>
      <c r="F142" s="134" t="s">
        <v>601</v>
      </c>
      <c r="G142" s="171"/>
      <c r="H142" s="171"/>
      <c r="I142" s="178"/>
      <c r="J142" s="32"/>
      <c r="K142" s="30">
        <f>J142/J143</f>
        <v>0</v>
      </c>
      <c r="L142" s="17">
        <v>0</v>
      </c>
      <c r="M142" s="14"/>
    </row>
    <row r="143" spans="1:14" ht="15.75" x14ac:dyDescent="0.25">
      <c r="A143" s="191"/>
      <c r="B143" s="18"/>
      <c r="C143" s="18"/>
      <c r="D143" s="20"/>
      <c r="E143" s="18"/>
      <c r="F143" s="34"/>
      <c r="G143" s="18"/>
      <c r="H143" s="18"/>
      <c r="I143" s="18"/>
      <c r="J143" s="18">
        <f>SUM(J139:J142)</f>
        <v>15</v>
      </c>
      <c r="K143" s="21">
        <f>SUM(K139:K142)</f>
        <v>1</v>
      </c>
      <c r="L143" s="18"/>
      <c r="M143" s="22">
        <f>SUM(M139:M142)</f>
        <v>1</v>
      </c>
    </row>
    <row r="144" spans="1:14" ht="29.25" customHeight="1" x14ac:dyDescent="0.25">
      <c r="A144" s="191"/>
      <c r="B144" s="171">
        <v>27</v>
      </c>
      <c r="C144" s="184" t="s">
        <v>602</v>
      </c>
      <c r="D144" s="159">
        <v>42931</v>
      </c>
      <c r="E144" s="162">
        <v>43814</v>
      </c>
      <c r="F144" s="129" t="s">
        <v>603</v>
      </c>
      <c r="G144" s="171">
        <v>5</v>
      </c>
      <c r="H144" s="171">
        <v>1</v>
      </c>
      <c r="I144" s="178">
        <f>H144/G144</f>
        <v>0.2</v>
      </c>
      <c r="J144" s="32">
        <v>6</v>
      </c>
      <c r="K144" s="30">
        <f>J144/J147</f>
        <v>1</v>
      </c>
      <c r="L144" s="43">
        <v>0.3</v>
      </c>
      <c r="M144" s="14">
        <f>+K144*L144</f>
        <v>0.3</v>
      </c>
    </row>
    <row r="145" spans="1:14" ht="15" customHeight="1" x14ac:dyDescent="0.25">
      <c r="A145" s="191"/>
      <c r="B145" s="171"/>
      <c r="C145" s="184"/>
      <c r="D145" s="160"/>
      <c r="E145" s="163"/>
      <c r="F145" s="128" t="s">
        <v>695</v>
      </c>
      <c r="G145" s="171"/>
      <c r="H145" s="171"/>
      <c r="I145" s="178"/>
      <c r="J145" s="32"/>
      <c r="K145" s="30">
        <f>J145/J147</f>
        <v>0</v>
      </c>
      <c r="L145" s="17">
        <v>0</v>
      </c>
      <c r="M145" s="14"/>
    </row>
    <row r="146" spans="1:14" ht="31.5" x14ac:dyDescent="0.25">
      <c r="A146" s="191"/>
      <c r="B146" s="171"/>
      <c r="C146" s="184"/>
      <c r="D146" s="161"/>
      <c r="E146" s="164"/>
      <c r="F146" s="128" t="s">
        <v>604</v>
      </c>
      <c r="G146" s="171"/>
      <c r="H146" s="171"/>
      <c r="I146" s="178"/>
      <c r="J146" s="32"/>
      <c r="K146" s="30">
        <f>J146/J147</f>
        <v>0</v>
      </c>
      <c r="L146" s="17">
        <v>0</v>
      </c>
      <c r="M146" s="14"/>
    </row>
    <row r="147" spans="1:14" ht="15.75" x14ac:dyDescent="0.25">
      <c r="A147" s="191"/>
      <c r="B147" s="18"/>
      <c r="C147" s="59"/>
      <c r="D147" s="120"/>
      <c r="E147" s="59"/>
      <c r="F147" s="34"/>
      <c r="G147" s="18"/>
      <c r="H147" s="18"/>
      <c r="I147" s="18"/>
      <c r="J147" s="18">
        <f>SUM(J144:J146)</f>
        <v>6</v>
      </c>
      <c r="K147" s="21">
        <f>SUM(K144:K146)</f>
        <v>1</v>
      </c>
      <c r="L147" s="18"/>
      <c r="M147" s="22">
        <f>SUM(M144:M146)</f>
        <v>0.3</v>
      </c>
    </row>
    <row r="148" spans="1:14" ht="47.25" x14ac:dyDescent="0.25">
      <c r="A148" s="191"/>
      <c r="B148" s="171">
        <v>28</v>
      </c>
      <c r="C148" s="184" t="s">
        <v>605</v>
      </c>
      <c r="D148" s="159">
        <v>42809</v>
      </c>
      <c r="E148" s="162">
        <v>43814</v>
      </c>
      <c r="F148" s="129" t="s">
        <v>606</v>
      </c>
      <c r="G148" s="171">
        <v>2</v>
      </c>
      <c r="H148" s="171">
        <v>2</v>
      </c>
      <c r="I148" s="178">
        <f>H148/G148</f>
        <v>1</v>
      </c>
      <c r="J148" s="32">
        <v>5</v>
      </c>
      <c r="K148" s="30">
        <f>J148/J150</f>
        <v>0.45454545454545453</v>
      </c>
      <c r="L148" s="43">
        <v>0.3</v>
      </c>
      <c r="M148" s="14">
        <f>+K148*L148</f>
        <v>0.13636363636363635</v>
      </c>
    </row>
    <row r="149" spans="1:14" ht="47.25" x14ac:dyDescent="0.25">
      <c r="A149" s="192"/>
      <c r="B149" s="171"/>
      <c r="C149" s="184"/>
      <c r="D149" s="161"/>
      <c r="E149" s="164"/>
      <c r="F149" s="128" t="s">
        <v>696</v>
      </c>
      <c r="G149" s="171"/>
      <c r="H149" s="171"/>
      <c r="I149" s="178"/>
      <c r="J149" s="32">
        <v>6</v>
      </c>
      <c r="K149" s="30">
        <f>J149/J150</f>
        <v>0.54545454545454541</v>
      </c>
      <c r="L149" s="43">
        <v>0.3</v>
      </c>
      <c r="M149" s="14">
        <f>+K149*L149</f>
        <v>0.16363636363636361</v>
      </c>
    </row>
    <row r="150" spans="1:14" ht="15.75" x14ac:dyDescent="0.25">
      <c r="A150" s="33"/>
      <c r="B150" s="18"/>
      <c r="C150" s="18"/>
      <c r="D150" s="20"/>
      <c r="E150" s="18"/>
      <c r="F150" s="133"/>
      <c r="G150" s="18"/>
      <c r="H150" s="18"/>
      <c r="I150" s="18"/>
      <c r="J150" s="18">
        <f>SUM(J148:J149)</f>
        <v>11</v>
      </c>
      <c r="K150" s="21">
        <f>SUM(K148:K149)</f>
        <v>1</v>
      </c>
      <c r="L150" s="18"/>
      <c r="M150" s="22">
        <f>SUM(M148:M149)</f>
        <v>0.29999999999999993</v>
      </c>
      <c r="N150" s="117">
        <f>SUM(M138+M143+M147+M150)/4</f>
        <v>0.64999999999999991</v>
      </c>
    </row>
    <row r="151" spans="1:14" ht="47.25" x14ac:dyDescent="0.25">
      <c r="A151" s="173">
        <v>6</v>
      </c>
      <c r="B151" s="171">
        <v>29</v>
      </c>
      <c r="C151" s="172" t="s">
        <v>607</v>
      </c>
      <c r="D151" s="159">
        <v>42552</v>
      </c>
      <c r="E151" s="162">
        <v>43814</v>
      </c>
      <c r="F151" s="129" t="s">
        <v>608</v>
      </c>
      <c r="G151" s="171">
        <v>6</v>
      </c>
      <c r="H151" s="171">
        <v>4</v>
      </c>
      <c r="I151" s="178">
        <f>H151/G151</f>
        <v>0.66666666666666663</v>
      </c>
      <c r="J151" s="32">
        <v>4</v>
      </c>
      <c r="K151" s="30">
        <f>J151/J157</f>
        <v>0.15384615384615385</v>
      </c>
      <c r="L151" s="13">
        <v>1</v>
      </c>
      <c r="M151" s="14">
        <f>+K151*L151</f>
        <v>0.15384615384615385</v>
      </c>
    </row>
    <row r="152" spans="1:14" ht="31.5" x14ac:dyDescent="0.25">
      <c r="A152" s="174"/>
      <c r="B152" s="171"/>
      <c r="C152" s="172"/>
      <c r="D152" s="160"/>
      <c r="E152" s="163"/>
      <c r="F152" s="129" t="s">
        <v>609</v>
      </c>
      <c r="G152" s="171"/>
      <c r="H152" s="171"/>
      <c r="I152" s="178"/>
      <c r="J152" s="32">
        <v>7</v>
      </c>
      <c r="K152" s="30">
        <f>J152/J157</f>
        <v>0.26923076923076922</v>
      </c>
      <c r="L152" s="13">
        <v>1</v>
      </c>
      <c r="M152" s="14">
        <f>+K152*L152</f>
        <v>0.26923076923076922</v>
      </c>
    </row>
    <row r="153" spans="1:14" ht="15.75" customHeight="1" x14ac:dyDescent="0.25">
      <c r="A153" s="174"/>
      <c r="B153" s="171"/>
      <c r="C153" s="172"/>
      <c r="D153" s="160"/>
      <c r="E153" s="163"/>
      <c r="F153" s="129" t="s">
        <v>610</v>
      </c>
      <c r="G153" s="171"/>
      <c r="H153" s="171"/>
      <c r="I153" s="178"/>
      <c r="J153" s="32">
        <v>7</v>
      </c>
      <c r="K153" s="30">
        <f>J153/J157</f>
        <v>0.26923076923076922</v>
      </c>
      <c r="L153" s="43">
        <v>0.3</v>
      </c>
      <c r="M153" s="14">
        <f>+K153*L153</f>
        <v>8.076923076923076E-2</v>
      </c>
    </row>
    <row r="154" spans="1:14" ht="31.5" x14ac:dyDescent="0.25">
      <c r="A154" s="174"/>
      <c r="B154" s="171"/>
      <c r="C154" s="172"/>
      <c r="D154" s="160"/>
      <c r="E154" s="163"/>
      <c r="F154" s="129" t="s">
        <v>611</v>
      </c>
      <c r="G154" s="171"/>
      <c r="H154" s="171"/>
      <c r="I154" s="178"/>
      <c r="J154" s="32">
        <v>8</v>
      </c>
      <c r="K154" s="30">
        <f>J154/J157</f>
        <v>0.30769230769230771</v>
      </c>
      <c r="L154" s="13">
        <v>1</v>
      </c>
      <c r="M154" s="14">
        <f>+K154*L154</f>
        <v>0.30769230769230771</v>
      </c>
    </row>
    <row r="155" spans="1:14" ht="31.5" x14ac:dyDescent="0.25">
      <c r="A155" s="174"/>
      <c r="B155" s="171"/>
      <c r="C155" s="172"/>
      <c r="D155" s="160"/>
      <c r="E155" s="163"/>
      <c r="F155" s="128" t="s">
        <v>612</v>
      </c>
      <c r="G155" s="171"/>
      <c r="H155" s="171"/>
      <c r="I155" s="178"/>
      <c r="J155" s="32"/>
      <c r="K155" s="30">
        <f>J155/J157</f>
        <v>0</v>
      </c>
      <c r="L155" s="17">
        <v>0</v>
      </c>
      <c r="M155" s="14">
        <f>+K155*L155</f>
        <v>0</v>
      </c>
    </row>
    <row r="156" spans="1:14" ht="15.75" x14ac:dyDescent="0.25">
      <c r="A156" s="174"/>
      <c r="B156" s="171"/>
      <c r="C156" s="172"/>
      <c r="D156" s="161"/>
      <c r="E156" s="164"/>
      <c r="F156" s="129" t="s">
        <v>613</v>
      </c>
      <c r="G156" s="171"/>
      <c r="H156" s="171"/>
      <c r="I156" s="178"/>
      <c r="J156" s="32"/>
      <c r="K156" s="30">
        <f>J156/J157</f>
        <v>0</v>
      </c>
      <c r="L156" s="17">
        <v>0</v>
      </c>
      <c r="M156" s="14"/>
    </row>
    <row r="157" spans="1:14" ht="15.75" x14ac:dyDescent="0.25">
      <c r="A157" s="174"/>
      <c r="B157" s="18"/>
      <c r="C157" s="33"/>
      <c r="D157" s="119"/>
      <c r="E157" s="33"/>
      <c r="F157" s="34"/>
      <c r="G157" s="18"/>
      <c r="H157" s="18"/>
      <c r="I157" s="18"/>
      <c r="J157" s="18">
        <f>SUM(J151:J156)</f>
        <v>26</v>
      </c>
      <c r="K157" s="41">
        <f>SUM(K151:K156)</f>
        <v>1</v>
      </c>
      <c r="L157" s="18"/>
      <c r="M157" s="22">
        <f>SUM(M151:M156)</f>
        <v>0.81153846153846154</v>
      </c>
    </row>
    <row r="158" spans="1:14" ht="30" customHeight="1" x14ac:dyDescent="0.25">
      <c r="A158" s="174"/>
      <c r="B158" s="171">
        <v>29</v>
      </c>
      <c r="C158" s="172" t="s">
        <v>614</v>
      </c>
      <c r="D158" s="159">
        <v>42552</v>
      </c>
      <c r="E158" s="162">
        <v>43814</v>
      </c>
      <c r="F158" s="129" t="s">
        <v>615</v>
      </c>
      <c r="G158" s="171">
        <v>4</v>
      </c>
      <c r="H158" s="171">
        <v>2</v>
      </c>
      <c r="I158" s="178">
        <f>H158/G158</f>
        <v>0.5</v>
      </c>
      <c r="J158" s="32">
        <v>6</v>
      </c>
      <c r="K158" s="30">
        <f>J158/J162</f>
        <v>0.46153846153846156</v>
      </c>
      <c r="L158" s="13">
        <v>1</v>
      </c>
      <c r="M158" s="14">
        <f>+K158*L158</f>
        <v>0.46153846153846156</v>
      </c>
    </row>
    <row r="159" spans="1:14" ht="15.75" x14ac:dyDescent="0.25">
      <c r="A159" s="174"/>
      <c r="B159" s="171"/>
      <c r="C159" s="172"/>
      <c r="D159" s="160"/>
      <c r="E159" s="163"/>
      <c r="F159" s="128" t="s">
        <v>616</v>
      </c>
      <c r="G159" s="171"/>
      <c r="H159" s="171"/>
      <c r="I159" s="178"/>
      <c r="J159" s="32">
        <v>7</v>
      </c>
      <c r="K159" s="30">
        <f>J159/J162</f>
        <v>0.53846153846153844</v>
      </c>
      <c r="L159" s="13">
        <v>1</v>
      </c>
      <c r="M159" s="14">
        <f>+K159*L159</f>
        <v>0.53846153846153844</v>
      </c>
    </row>
    <row r="160" spans="1:14" ht="31.5" x14ac:dyDescent="0.25">
      <c r="A160" s="174"/>
      <c r="B160" s="171"/>
      <c r="C160" s="172"/>
      <c r="D160" s="160"/>
      <c r="E160" s="163"/>
      <c r="F160" s="128" t="s">
        <v>617</v>
      </c>
      <c r="G160" s="171"/>
      <c r="H160" s="171"/>
      <c r="I160" s="178"/>
      <c r="J160" s="32"/>
      <c r="K160" s="30">
        <f>J160/J162</f>
        <v>0</v>
      </c>
      <c r="L160" s="17">
        <v>0</v>
      </c>
      <c r="M160" s="14"/>
    </row>
    <row r="161" spans="1:14" ht="15.75" x14ac:dyDescent="0.25">
      <c r="A161" s="174"/>
      <c r="B161" s="171"/>
      <c r="C161" s="172"/>
      <c r="D161" s="161"/>
      <c r="E161" s="164"/>
      <c r="F161" s="129" t="s">
        <v>618</v>
      </c>
      <c r="G161" s="171"/>
      <c r="H161" s="171"/>
      <c r="I161" s="178"/>
      <c r="J161" s="32"/>
      <c r="K161" s="30">
        <f>J161/J162</f>
        <v>0</v>
      </c>
      <c r="L161" s="17">
        <v>0</v>
      </c>
      <c r="M161" s="14"/>
    </row>
    <row r="162" spans="1:14" ht="15.75" x14ac:dyDescent="0.25">
      <c r="A162" s="174"/>
      <c r="B162" s="18"/>
      <c r="C162" s="18"/>
      <c r="D162" s="20"/>
      <c r="E162" s="18"/>
      <c r="F162" s="34"/>
      <c r="G162" s="18"/>
      <c r="H162" s="18"/>
      <c r="I162" s="18"/>
      <c r="J162" s="18">
        <f>SUM(J158:J161)</f>
        <v>13</v>
      </c>
      <c r="K162" s="41">
        <f>SUM(K158:K161)</f>
        <v>1</v>
      </c>
      <c r="L162" s="18"/>
      <c r="M162" s="22">
        <f>SUM(M158:M161)</f>
        <v>1</v>
      </c>
    </row>
    <row r="163" spans="1:14" ht="31.5" x14ac:dyDescent="0.25">
      <c r="A163" s="174"/>
      <c r="B163" s="171">
        <v>30</v>
      </c>
      <c r="C163" s="172" t="s">
        <v>56</v>
      </c>
      <c r="D163" s="159">
        <v>42552</v>
      </c>
      <c r="E163" s="162">
        <v>43814</v>
      </c>
      <c r="F163" s="129" t="s">
        <v>619</v>
      </c>
      <c r="G163" s="171">
        <v>2</v>
      </c>
      <c r="H163" s="171">
        <v>1</v>
      </c>
      <c r="I163" s="178">
        <f>H163/G163</f>
        <v>0.5</v>
      </c>
      <c r="J163" s="32">
        <v>8</v>
      </c>
      <c r="K163" s="30">
        <f>J163/J165</f>
        <v>1</v>
      </c>
      <c r="L163" s="13">
        <v>1</v>
      </c>
      <c r="M163" s="14">
        <f>+K163*L163</f>
        <v>1</v>
      </c>
    </row>
    <row r="164" spans="1:14" ht="25.5" customHeight="1" x14ac:dyDescent="0.25">
      <c r="A164" s="174"/>
      <c r="B164" s="171"/>
      <c r="C164" s="172"/>
      <c r="D164" s="161"/>
      <c r="E164" s="164"/>
      <c r="F164" s="129" t="s">
        <v>693</v>
      </c>
      <c r="G164" s="171"/>
      <c r="H164" s="171"/>
      <c r="I164" s="178"/>
      <c r="J164" s="32"/>
      <c r="K164" s="30">
        <f>J164/J165</f>
        <v>0</v>
      </c>
      <c r="L164" s="17">
        <v>0</v>
      </c>
      <c r="M164" s="14"/>
    </row>
    <row r="165" spans="1:14" ht="15.75" x14ac:dyDescent="0.25">
      <c r="A165" s="174"/>
      <c r="B165" s="33"/>
      <c r="C165" s="33"/>
      <c r="D165" s="119"/>
      <c r="E165" s="33"/>
      <c r="F165" s="133"/>
      <c r="G165" s="33"/>
      <c r="H165" s="33"/>
      <c r="I165" s="33"/>
      <c r="J165" s="33">
        <f>SUM(J163:J164)</f>
        <v>8</v>
      </c>
      <c r="K165" s="58">
        <f>SUM(K163:K164)</f>
        <v>1</v>
      </c>
      <c r="L165" s="33"/>
      <c r="M165" s="22">
        <f>SUM(M163:M164)</f>
        <v>1</v>
      </c>
    </row>
    <row r="166" spans="1:14" ht="47.25" x14ac:dyDescent="0.25">
      <c r="A166" s="174"/>
      <c r="B166" s="171">
        <v>30</v>
      </c>
      <c r="C166" s="172" t="s">
        <v>57</v>
      </c>
      <c r="D166" s="159">
        <v>42552</v>
      </c>
      <c r="E166" s="162">
        <v>43814</v>
      </c>
      <c r="F166" s="129" t="s">
        <v>622</v>
      </c>
      <c r="G166" s="171">
        <v>3</v>
      </c>
      <c r="H166" s="171">
        <v>1</v>
      </c>
      <c r="I166" s="180">
        <f>H166/G166</f>
        <v>0.33333333333333331</v>
      </c>
      <c r="J166" s="32">
        <v>7</v>
      </c>
      <c r="K166" s="30">
        <f>J166/J169</f>
        <v>0.41176470588235292</v>
      </c>
      <c r="L166" s="13">
        <v>1</v>
      </c>
      <c r="M166" s="14">
        <f>+K166*L166</f>
        <v>0.41176470588235292</v>
      </c>
    </row>
    <row r="167" spans="1:14" ht="46.5" customHeight="1" x14ac:dyDescent="0.25">
      <c r="A167" s="174"/>
      <c r="B167" s="171"/>
      <c r="C167" s="172"/>
      <c r="D167" s="160"/>
      <c r="E167" s="163"/>
      <c r="F167" s="129" t="s">
        <v>620</v>
      </c>
      <c r="G167" s="171"/>
      <c r="H167" s="171"/>
      <c r="I167" s="180"/>
      <c r="J167" s="32">
        <v>4</v>
      </c>
      <c r="K167" s="30">
        <f>J167/J169</f>
        <v>0.23529411764705882</v>
      </c>
      <c r="L167" s="43">
        <v>0.2</v>
      </c>
      <c r="M167" s="14">
        <f>+K167*L167</f>
        <v>4.7058823529411764E-2</v>
      </c>
    </row>
    <row r="168" spans="1:14" ht="35.25" customHeight="1" x14ac:dyDescent="0.25">
      <c r="A168" s="174"/>
      <c r="B168" s="171"/>
      <c r="C168" s="172"/>
      <c r="D168" s="161"/>
      <c r="E168" s="164"/>
      <c r="F168" s="128" t="s">
        <v>621</v>
      </c>
      <c r="G168" s="171"/>
      <c r="H168" s="171"/>
      <c r="I168" s="180"/>
      <c r="J168" s="32">
        <v>6</v>
      </c>
      <c r="K168" s="30">
        <f>J168/J169</f>
        <v>0.35294117647058826</v>
      </c>
      <c r="L168" s="43">
        <v>0.2</v>
      </c>
      <c r="M168" s="14">
        <f>+K168*L168</f>
        <v>7.058823529411766E-2</v>
      </c>
    </row>
    <row r="169" spans="1:14" ht="15.75" x14ac:dyDescent="0.25">
      <c r="A169" s="33"/>
      <c r="B169" s="18"/>
      <c r="C169" s="18"/>
      <c r="D169" s="20"/>
      <c r="E169" s="18"/>
      <c r="F169" s="34"/>
      <c r="G169" s="33"/>
      <c r="H169" s="60"/>
      <c r="I169" s="33"/>
      <c r="J169" s="18">
        <f>SUM(J166:J168)</f>
        <v>17</v>
      </c>
      <c r="K169" s="21">
        <f>SUM(K166:K168)</f>
        <v>1</v>
      </c>
      <c r="L169" s="18"/>
      <c r="M169" s="22">
        <f>SUM(M166:M168)</f>
        <v>0.52941176470588236</v>
      </c>
      <c r="N169" s="117">
        <f>SUM(M157+M162+M165+M169)/4</f>
        <v>0.83523755656108589</v>
      </c>
    </row>
    <row r="170" spans="1:14" ht="31.5" x14ac:dyDescent="0.25">
      <c r="A170" s="173">
        <v>7</v>
      </c>
      <c r="B170" s="171">
        <v>31</v>
      </c>
      <c r="C170" s="172" t="s">
        <v>63</v>
      </c>
      <c r="D170" s="159">
        <v>42809</v>
      </c>
      <c r="E170" s="162">
        <v>43814</v>
      </c>
      <c r="F170" s="128" t="s">
        <v>623</v>
      </c>
      <c r="G170" s="179">
        <v>3</v>
      </c>
      <c r="H170" s="179">
        <v>1</v>
      </c>
      <c r="I170" s="180">
        <f>H170/G170</f>
        <v>0.33333333333333331</v>
      </c>
      <c r="J170" s="32">
        <v>7</v>
      </c>
      <c r="K170" s="30">
        <f>J170/J173</f>
        <v>0.53846153846153844</v>
      </c>
      <c r="L170" s="13">
        <v>1</v>
      </c>
      <c r="M170" s="14">
        <f>+K170*L170</f>
        <v>0.53846153846153844</v>
      </c>
    </row>
    <row r="171" spans="1:14" ht="31.5" x14ac:dyDescent="0.25">
      <c r="A171" s="174"/>
      <c r="B171" s="171"/>
      <c r="C171" s="172"/>
      <c r="D171" s="160"/>
      <c r="E171" s="163"/>
      <c r="F171" s="126" t="s">
        <v>624</v>
      </c>
      <c r="G171" s="179"/>
      <c r="H171" s="179"/>
      <c r="I171" s="180"/>
      <c r="J171" s="32">
        <v>6</v>
      </c>
      <c r="K171" s="30">
        <f>J171/J173</f>
        <v>0.46153846153846156</v>
      </c>
      <c r="L171" s="13">
        <v>1</v>
      </c>
      <c r="M171" s="14">
        <f>+K171*L171</f>
        <v>0.46153846153846156</v>
      </c>
    </row>
    <row r="172" spans="1:14" ht="47.25" x14ac:dyDescent="0.25">
      <c r="A172" s="174"/>
      <c r="B172" s="171"/>
      <c r="C172" s="172"/>
      <c r="D172" s="161"/>
      <c r="E172" s="164"/>
      <c r="F172" s="129" t="s">
        <v>625</v>
      </c>
      <c r="G172" s="179"/>
      <c r="H172" s="179"/>
      <c r="I172" s="180"/>
      <c r="J172" s="44"/>
      <c r="K172" s="30">
        <f>J172/J173</f>
        <v>0</v>
      </c>
      <c r="L172" s="17">
        <v>0</v>
      </c>
      <c r="M172" s="14"/>
    </row>
    <row r="173" spans="1:14" ht="15.75" x14ac:dyDescent="0.25">
      <c r="A173" s="174"/>
      <c r="B173" s="18"/>
      <c r="C173" s="18"/>
      <c r="D173" s="20"/>
      <c r="E173" s="18"/>
      <c r="F173" s="34"/>
      <c r="G173" s="18"/>
      <c r="H173" s="18"/>
      <c r="I173" s="18"/>
      <c r="J173" s="18">
        <f>SUM(J170:J172)</f>
        <v>13</v>
      </c>
      <c r="K173" s="41">
        <f>SUM(K170:K172)</f>
        <v>1</v>
      </c>
      <c r="L173" s="18"/>
      <c r="M173" s="22">
        <f>SUM(M170:M172)</f>
        <v>1</v>
      </c>
    </row>
    <row r="174" spans="1:14" ht="47.25" x14ac:dyDescent="0.25">
      <c r="A174" s="174"/>
      <c r="B174" s="171">
        <v>32</v>
      </c>
      <c r="C174" s="172" t="s">
        <v>275</v>
      </c>
      <c r="D174" s="159">
        <v>42809</v>
      </c>
      <c r="E174" s="162">
        <v>43084</v>
      </c>
      <c r="F174" s="128" t="s">
        <v>626</v>
      </c>
      <c r="G174" s="177">
        <v>4</v>
      </c>
      <c r="H174" s="179">
        <v>1</v>
      </c>
      <c r="I174" s="180">
        <f>H174/G174</f>
        <v>0.25</v>
      </c>
      <c r="J174" s="14">
        <v>7</v>
      </c>
      <c r="K174" s="30">
        <f>J174/J178</f>
        <v>1</v>
      </c>
      <c r="L174" s="13">
        <v>1</v>
      </c>
      <c r="M174" s="14">
        <f>+K174*L174</f>
        <v>1</v>
      </c>
    </row>
    <row r="175" spans="1:14" ht="31.5" x14ac:dyDescent="0.25">
      <c r="A175" s="174"/>
      <c r="B175" s="171"/>
      <c r="C175" s="172"/>
      <c r="D175" s="160"/>
      <c r="E175" s="163"/>
      <c r="F175" s="128" t="s">
        <v>627</v>
      </c>
      <c r="G175" s="177"/>
      <c r="H175" s="179"/>
      <c r="I175" s="180"/>
      <c r="J175" s="14"/>
      <c r="K175" s="30">
        <f>J175/J178</f>
        <v>0</v>
      </c>
      <c r="L175" s="17">
        <v>0</v>
      </c>
      <c r="M175" s="14"/>
    </row>
    <row r="176" spans="1:14" ht="31.5" x14ac:dyDescent="0.25">
      <c r="A176" s="174"/>
      <c r="B176" s="171"/>
      <c r="C176" s="172"/>
      <c r="D176" s="160"/>
      <c r="E176" s="163"/>
      <c r="F176" s="129" t="s">
        <v>628</v>
      </c>
      <c r="G176" s="177"/>
      <c r="H176" s="179"/>
      <c r="I176" s="180"/>
      <c r="J176" s="14"/>
      <c r="K176" s="30">
        <f>J176/J178</f>
        <v>0</v>
      </c>
      <c r="L176" s="17">
        <v>0</v>
      </c>
      <c r="M176" s="14"/>
    </row>
    <row r="177" spans="1:14" ht="31.5" x14ac:dyDescent="0.25">
      <c r="A177" s="174"/>
      <c r="B177" s="171"/>
      <c r="C177" s="172"/>
      <c r="D177" s="161"/>
      <c r="E177" s="164"/>
      <c r="F177" s="128" t="s">
        <v>629</v>
      </c>
      <c r="G177" s="177"/>
      <c r="H177" s="179"/>
      <c r="I177" s="180"/>
      <c r="J177" s="14"/>
      <c r="K177" s="30">
        <f>J177/J178</f>
        <v>0</v>
      </c>
      <c r="L177" s="17">
        <v>0</v>
      </c>
      <c r="M177" s="14"/>
    </row>
    <row r="178" spans="1:14" ht="15.75" x14ac:dyDescent="0.25">
      <c r="A178" s="174"/>
      <c r="B178" s="18"/>
      <c r="C178" s="18"/>
      <c r="D178" s="20"/>
      <c r="E178" s="18"/>
      <c r="F178" s="34"/>
      <c r="G178" s="18"/>
      <c r="H178" s="18"/>
      <c r="I178" s="51"/>
      <c r="J178" s="18">
        <f>SUM(J174:J177)</f>
        <v>7</v>
      </c>
      <c r="K178" s="41">
        <f>SUM(K174:K177)</f>
        <v>1</v>
      </c>
      <c r="L178" s="18"/>
      <c r="M178" s="22">
        <f>SUM(M174:M177)</f>
        <v>1</v>
      </c>
    </row>
    <row r="179" spans="1:14" ht="63" x14ac:dyDescent="0.25">
      <c r="A179" s="174"/>
      <c r="B179" s="171">
        <v>32</v>
      </c>
      <c r="C179" s="176" t="s">
        <v>630</v>
      </c>
      <c r="D179" s="159">
        <v>42809</v>
      </c>
      <c r="E179" s="162">
        <v>43814</v>
      </c>
      <c r="F179" s="128" t="s">
        <v>697</v>
      </c>
      <c r="G179" s="177">
        <v>7</v>
      </c>
      <c r="H179" s="171">
        <v>5</v>
      </c>
      <c r="I179" s="178">
        <f>H179/G179</f>
        <v>0.7142857142857143</v>
      </c>
      <c r="J179" s="32">
        <v>8</v>
      </c>
      <c r="K179" s="30">
        <f>J179/J186</f>
        <v>0.25</v>
      </c>
      <c r="L179" s="13">
        <v>1</v>
      </c>
      <c r="M179" s="14">
        <f t="shared" ref="M179:M184" si="8">+K179*L179</f>
        <v>0.25</v>
      </c>
    </row>
    <row r="180" spans="1:14" ht="31.5" x14ac:dyDescent="0.25">
      <c r="A180" s="174"/>
      <c r="B180" s="171"/>
      <c r="C180" s="176"/>
      <c r="D180" s="160"/>
      <c r="E180" s="163"/>
      <c r="F180" s="128" t="s">
        <v>631</v>
      </c>
      <c r="G180" s="177"/>
      <c r="H180" s="171"/>
      <c r="I180" s="178"/>
      <c r="J180" s="32">
        <v>6</v>
      </c>
      <c r="K180" s="30">
        <f>J180/J186</f>
        <v>0.1875</v>
      </c>
      <c r="L180" s="13">
        <v>1</v>
      </c>
      <c r="M180" s="14">
        <f t="shared" si="8"/>
        <v>0.1875</v>
      </c>
    </row>
    <row r="181" spans="1:14" ht="15.75" x14ac:dyDescent="0.25">
      <c r="A181" s="174"/>
      <c r="B181" s="171"/>
      <c r="C181" s="176"/>
      <c r="D181" s="160"/>
      <c r="E181" s="163"/>
      <c r="F181" s="132" t="s">
        <v>632</v>
      </c>
      <c r="G181" s="177"/>
      <c r="H181" s="171"/>
      <c r="I181" s="178"/>
      <c r="J181" s="32">
        <v>7</v>
      </c>
      <c r="K181" s="30">
        <f>J181/J186</f>
        <v>0.21875</v>
      </c>
      <c r="L181" s="13">
        <v>1</v>
      </c>
      <c r="M181" s="14">
        <f t="shared" si="8"/>
        <v>0.21875</v>
      </c>
    </row>
    <row r="182" spans="1:14" ht="15.75" x14ac:dyDescent="0.25">
      <c r="A182" s="174"/>
      <c r="B182" s="171"/>
      <c r="C182" s="176"/>
      <c r="D182" s="160"/>
      <c r="E182" s="163"/>
      <c r="F182" s="132" t="s">
        <v>633</v>
      </c>
      <c r="G182" s="177"/>
      <c r="H182" s="171"/>
      <c r="I182" s="178"/>
      <c r="J182" s="32">
        <v>6</v>
      </c>
      <c r="K182" s="30">
        <f>J182/J186</f>
        <v>0.1875</v>
      </c>
      <c r="L182" s="43">
        <v>0.3</v>
      </c>
      <c r="M182" s="14">
        <f t="shared" si="8"/>
        <v>5.6249999999999994E-2</v>
      </c>
    </row>
    <row r="183" spans="1:14" ht="31.5" x14ac:dyDescent="0.25">
      <c r="A183" s="174"/>
      <c r="B183" s="171"/>
      <c r="C183" s="176"/>
      <c r="D183" s="160"/>
      <c r="E183" s="163"/>
      <c r="F183" s="128" t="s">
        <v>634</v>
      </c>
      <c r="G183" s="177"/>
      <c r="H183" s="171"/>
      <c r="I183" s="178"/>
      <c r="J183" s="32">
        <v>5</v>
      </c>
      <c r="K183" s="30">
        <f>J183/J186</f>
        <v>0.15625</v>
      </c>
      <c r="L183" s="43">
        <v>0.5</v>
      </c>
      <c r="M183" s="14">
        <f t="shared" si="8"/>
        <v>7.8125E-2</v>
      </c>
    </row>
    <row r="184" spans="1:14" ht="53.25" customHeight="1" x14ac:dyDescent="0.25">
      <c r="A184" s="174"/>
      <c r="B184" s="171"/>
      <c r="C184" s="176"/>
      <c r="D184" s="160"/>
      <c r="E184" s="163"/>
      <c r="F184" s="128" t="s">
        <v>698</v>
      </c>
      <c r="G184" s="177"/>
      <c r="H184" s="171"/>
      <c r="I184" s="178"/>
      <c r="J184" s="32"/>
      <c r="K184" s="30">
        <f>J184/J186</f>
        <v>0</v>
      </c>
      <c r="L184" s="17">
        <v>0</v>
      </c>
      <c r="M184" s="14">
        <f t="shared" si="8"/>
        <v>0</v>
      </c>
    </row>
    <row r="185" spans="1:14" ht="42.75" customHeight="1" x14ac:dyDescent="0.25">
      <c r="A185" s="174"/>
      <c r="B185" s="171"/>
      <c r="C185" s="176"/>
      <c r="D185" s="161"/>
      <c r="E185" s="164"/>
      <c r="F185" s="128" t="s">
        <v>635</v>
      </c>
      <c r="G185" s="177"/>
      <c r="H185" s="171"/>
      <c r="I185" s="178"/>
      <c r="J185" s="32"/>
      <c r="K185" s="30">
        <f>J185/J186</f>
        <v>0</v>
      </c>
      <c r="L185" s="17">
        <v>0</v>
      </c>
      <c r="M185" s="14"/>
    </row>
    <row r="186" spans="1:14" ht="15.75" x14ac:dyDescent="0.25">
      <c r="A186" s="174"/>
      <c r="B186" s="18"/>
      <c r="C186" s="18"/>
      <c r="D186" s="20"/>
      <c r="E186" s="18"/>
      <c r="F186" s="34"/>
      <c r="G186" s="18"/>
      <c r="H186" s="18"/>
      <c r="I186" s="18"/>
      <c r="J186" s="18">
        <f>SUM(J179:J185)</f>
        <v>32</v>
      </c>
      <c r="K186" s="41">
        <f>SUM(K179:K185)</f>
        <v>1</v>
      </c>
      <c r="L186" s="18"/>
      <c r="M186" s="22">
        <f>SUM(M179:M185)</f>
        <v>0.79062500000000002</v>
      </c>
    </row>
    <row r="187" spans="1:14" ht="15.75" x14ac:dyDescent="0.25">
      <c r="A187" s="174"/>
      <c r="B187" s="171">
        <v>32</v>
      </c>
      <c r="C187" s="172" t="s">
        <v>249</v>
      </c>
      <c r="D187" s="181">
        <v>42614</v>
      </c>
      <c r="E187" s="167">
        <v>43084</v>
      </c>
      <c r="F187" s="128" t="s">
        <v>636</v>
      </c>
      <c r="G187" s="171">
        <v>3</v>
      </c>
      <c r="H187" s="171">
        <v>1</v>
      </c>
      <c r="I187" s="178">
        <f>H187/G187</f>
        <v>0.33333333333333331</v>
      </c>
      <c r="J187" s="32">
        <v>7</v>
      </c>
      <c r="K187" s="30">
        <f>J187/J190</f>
        <v>1</v>
      </c>
      <c r="L187" s="13">
        <v>1</v>
      </c>
      <c r="M187" s="14">
        <f>+K187*L187</f>
        <v>1</v>
      </c>
    </row>
    <row r="188" spans="1:14" ht="31.5" x14ac:dyDescent="0.25">
      <c r="A188" s="174"/>
      <c r="B188" s="171"/>
      <c r="C188" s="172"/>
      <c r="D188" s="182"/>
      <c r="E188" s="170"/>
      <c r="F188" s="130" t="s">
        <v>699</v>
      </c>
      <c r="G188" s="171"/>
      <c r="H188" s="171"/>
      <c r="I188" s="178"/>
      <c r="J188" s="32"/>
      <c r="K188" s="30">
        <f>J188/J190</f>
        <v>0</v>
      </c>
      <c r="L188" s="17">
        <v>0</v>
      </c>
      <c r="M188" s="14"/>
    </row>
    <row r="189" spans="1:14" ht="31.5" x14ac:dyDescent="0.25">
      <c r="A189" s="175"/>
      <c r="B189" s="171"/>
      <c r="C189" s="172"/>
      <c r="D189" s="183"/>
      <c r="E189" s="168"/>
      <c r="F189" s="129" t="s">
        <v>637</v>
      </c>
      <c r="G189" s="171"/>
      <c r="H189" s="171"/>
      <c r="I189" s="178"/>
      <c r="J189" s="32"/>
      <c r="K189" s="30">
        <f>J189/J190</f>
        <v>0</v>
      </c>
      <c r="L189" s="61">
        <v>0</v>
      </c>
      <c r="M189" s="14"/>
    </row>
    <row r="190" spans="1:14" ht="15.75" x14ac:dyDescent="0.25">
      <c r="A190" s="33"/>
      <c r="B190" s="39"/>
      <c r="C190" s="18"/>
      <c r="D190" s="20"/>
      <c r="E190" s="18"/>
      <c r="F190" s="34"/>
      <c r="G190" s="18"/>
      <c r="H190" s="18"/>
      <c r="I190" s="18"/>
      <c r="J190" s="62">
        <f>SUM(J187:J189)</f>
        <v>7</v>
      </c>
      <c r="K190" s="41">
        <f>SUM(K187:K189)</f>
        <v>1</v>
      </c>
      <c r="L190" s="18"/>
      <c r="M190" s="22">
        <f>SUM(M187:M189)</f>
        <v>1</v>
      </c>
      <c r="N190" s="151">
        <f>SUM(M173+M178+M186+M190)/4</f>
        <v>0.94765624999999998</v>
      </c>
    </row>
    <row r="191" spans="1:14" ht="31.5" x14ac:dyDescent="0.25">
      <c r="A191" s="198">
        <v>8</v>
      </c>
      <c r="B191" s="171">
        <v>33</v>
      </c>
      <c r="C191" s="172" t="s">
        <v>638</v>
      </c>
      <c r="D191" s="159">
        <v>42767</v>
      </c>
      <c r="E191" s="162">
        <v>43814</v>
      </c>
      <c r="F191" s="130" t="s">
        <v>700</v>
      </c>
      <c r="G191" s="206">
        <v>3</v>
      </c>
      <c r="H191" s="206">
        <v>3</v>
      </c>
      <c r="I191" s="236">
        <f>H191/G191</f>
        <v>1</v>
      </c>
      <c r="J191" s="32">
        <v>8</v>
      </c>
      <c r="K191" s="30">
        <f>J191/J194</f>
        <v>0.4</v>
      </c>
      <c r="L191" s="13">
        <v>1</v>
      </c>
      <c r="M191" s="14">
        <f>+K191*L191</f>
        <v>0.4</v>
      </c>
    </row>
    <row r="192" spans="1:14" ht="31.5" x14ac:dyDescent="0.25">
      <c r="A192" s="199"/>
      <c r="B192" s="171"/>
      <c r="C192" s="172"/>
      <c r="D192" s="160"/>
      <c r="E192" s="163"/>
      <c r="F192" s="129" t="s">
        <v>639</v>
      </c>
      <c r="G192" s="207"/>
      <c r="H192" s="207"/>
      <c r="I192" s="237"/>
      <c r="J192" s="32">
        <v>6</v>
      </c>
      <c r="K192" s="30">
        <f>J192/J194</f>
        <v>0.3</v>
      </c>
      <c r="L192" s="13">
        <v>1</v>
      </c>
      <c r="M192" s="14">
        <f>+K192*L192</f>
        <v>0.3</v>
      </c>
    </row>
    <row r="193" spans="1:13" ht="31.5" x14ac:dyDescent="0.25">
      <c r="A193" s="199"/>
      <c r="B193" s="186"/>
      <c r="C193" s="201"/>
      <c r="D193" s="161"/>
      <c r="E193" s="164"/>
      <c r="F193" s="131" t="s">
        <v>640</v>
      </c>
      <c r="G193" s="208"/>
      <c r="H193" s="208"/>
      <c r="I193" s="238"/>
      <c r="J193" s="63">
        <v>6</v>
      </c>
      <c r="K193" s="12">
        <f>J193/J194</f>
        <v>0.3</v>
      </c>
      <c r="L193" s="13">
        <v>1</v>
      </c>
      <c r="M193" s="14">
        <f>+K193*L193</f>
        <v>0.3</v>
      </c>
    </row>
    <row r="194" spans="1:13" ht="15.75" x14ac:dyDescent="0.25">
      <c r="A194" s="199"/>
      <c r="B194" s="18"/>
      <c r="C194" s="18"/>
      <c r="D194" s="20"/>
      <c r="E194" s="18"/>
      <c r="F194" s="34"/>
      <c r="G194" s="18"/>
      <c r="H194" s="18"/>
      <c r="I194" s="18"/>
      <c r="J194" s="18">
        <f>SUM(J191:J193)</f>
        <v>20</v>
      </c>
      <c r="K194" s="41">
        <f>SUM(K191:K193)</f>
        <v>1</v>
      </c>
      <c r="L194" s="18"/>
      <c r="M194" s="22">
        <f>SUM(M191:M193)</f>
        <v>1</v>
      </c>
    </row>
    <row r="195" spans="1:13" ht="50.25" customHeight="1" x14ac:dyDescent="0.25">
      <c r="A195" s="199"/>
      <c r="B195" s="171">
        <v>33</v>
      </c>
      <c r="C195" s="172" t="s">
        <v>641</v>
      </c>
      <c r="D195" s="159">
        <v>42767</v>
      </c>
      <c r="E195" s="167">
        <v>43814</v>
      </c>
      <c r="F195" s="129" t="s">
        <v>642</v>
      </c>
      <c r="G195" s="171">
        <v>5</v>
      </c>
      <c r="H195" s="171">
        <v>1</v>
      </c>
      <c r="I195" s="239">
        <f>H195/G195</f>
        <v>0.2</v>
      </c>
      <c r="J195" s="32">
        <v>7</v>
      </c>
      <c r="K195" s="30">
        <f>J195/J200</f>
        <v>1</v>
      </c>
      <c r="L195" s="43">
        <v>0.4</v>
      </c>
      <c r="M195" s="14">
        <f>+K195*L195</f>
        <v>0.4</v>
      </c>
    </row>
    <row r="196" spans="1:13" ht="15.75" x14ac:dyDescent="0.25">
      <c r="A196" s="199"/>
      <c r="B196" s="171"/>
      <c r="C196" s="172"/>
      <c r="D196" s="160"/>
      <c r="E196" s="170"/>
      <c r="F196" s="128" t="s">
        <v>643</v>
      </c>
      <c r="G196" s="171"/>
      <c r="H196" s="171"/>
      <c r="I196" s="239"/>
      <c r="J196" s="32"/>
      <c r="K196" s="30">
        <f>J196/J200</f>
        <v>0</v>
      </c>
      <c r="L196" s="17">
        <v>0</v>
      </c>
      <c r="M196" s="14">
        <f>+K196*L196</f>
        <v>0</v>
      </c>
    </row>
    <row r="197" spans="1:13" ht="43.5" customHeight="1" x14ac:dyDescent="0.25">
      <c r="A197" s="199"/>
      <c r="B197" s="171"/>
      <c r="C197" s="172"/>
      <c r="D197" s="160"/>
      <c r="E197" s="170"/>
      <c r="F197" s="129" t="s">
        <v>644</v>
      </c>
      <c r="G197" s="171"/>
      <c r="H197" s="171"/>
      <c r="I197" s="239"/>
      <c r="J197" s="32"/>
      <c r="K197" s="30">
        <f>J197/J200</f>
        <v>0</v>
      </c>
      <c r="L197" s="17">
        <v>0</v>
      </c>
      <c r="M197" s="14"/>
    </row>
    <row r="198" spans="1:13" ht="47.25" x14ac:dyDescent="0.25">
      <c r="A198" s="199"/>
      <c r="B198" s="171"/>
      <c r="C198" s="172"/>
      <c r="D198" s="160"/>
      <c r="E198" s="170"/>
      <c r="F198" s="128" t="s">
        <v>702</v>
      </c>
      <c r="G198" s="171"/>
      <c r="H198" s="171"/>
      <c r="I198" s="239"/>
      <c r="J198" s="32"/>
      <c r="K198" s="30">
        <f>J198/J200</f>
        <v>0</v>
      </c>
      <c r="L198" s="17">
        <v>0</v>
      </c>
      <c r="M198" s="14"/>
    </row>
    <row r="199" spans="1:13" ht="31.5" x14ac:dyDescent="0.25">
      <c r="A199" s="199"/>
      <c r="B199" s="171"/>
      <c r="C199" s="172"/>
      <c r="D199" s="161"/>
      <c r="E199" s="168"/>
      <c r="F199" s="129" t="s">
        <v>645</v>
      </c>
      <c r="G199" s="171"/>
      <c r="H199" s="171"/>
      <c r="I199" s="239"/>
      <c r="J199" s="32"/>
      <c r="K199" s="30">
        <f>J199/J200</f>
        <v>0</v>
      </c>
      <c r="L199" s="17">
        <v>0</v>
      </c>
      <c r="M199" s="14"/>
    </row>
    <row r="200" spans="1:13" ht="15.75" x14ac:dyDescent="0.25">
      <c r="A200" s="199"/>
      <c r="B200" s="34"/>
      <c r="C200" s="18"/>
      <c r="D200" s="20"/>
      <c r="E200" s="18"/>
      <c r="F200" s="34"/>
      <c r="G200" s="18"/>
      <c r="H200" s="18"/>
      <c r="I200" s="31"/>
      <c r="J200" s="18">
        <f>SUM(J195:J199)</f>
        <v>7</v>
      </c>
      <c r="K200" s="41">
        <f>SUM(K195:K199)</f>
        <v>1</v>
      </c>
      <c r="L200" s="18"/>
      <c r="M200" s="22">
        <f>SUM(M195:M199)</f>
        <v>0.4</v>
      </c>
    </row>
    <row r="201" spans="1:13" ht="31.5" x14ac:dyDescent="0.25">
      <c r="A201" s="199"/>
      <c r="B201" s="171">
        <v>34</v>
      </c>
      <c r="C201" s="176" t="s">
        <v>240</v>
      </c>
      <c r="D201" s="159">
        <v>42767</v>
      </c>
      <c r="E201" s="162">
        <v>43814</v>
      </c>
      <c r="F201" s="128" t="s">
        <v>646</v>
      </c>
      <c r="G201" s="179">
        <v>3</v>
      </c>
      <c r="H201" s="205">
        <v>1</v>
      </c>
      <c r="I201" s="240">
        <f>H201/G201</f>
        <v>0.33333333333333331</v>
      </c>
      <c r="J201" s="14">
        <v>5</v>
      </c>
      <c r="K201" s="30">
        <f>J201/J204</f>
        <v>1</v>
      </c>
      <c r="L201" s="13">
        <v>1</v>
      </c>
      <c r="M201" s="14">
        <f>+K201*L201</f>
        <v>1</v>
      </c>
    </row>
    <row r="202" spans="1:13" ht="15.75" x14ac:dyDescent="0.25">
      <c r="A202" s="199"/>
      <c r="B202" s="171"/>
      <c r="C202" s="176"/>
      <c r="D202" s="160"/>
      <c r="E202" s="163"/>
      <c r="F202" s="129" t="s">
        <v>647</v>
      </c>
      <c r="G202" s="179"/>
      <c r="H202" s="205"/>
      <c r="I202" s="240"/>
      <c r="J202" s="14"/>
      <c r="K202" s="30">
        <f>J202/J204</f>
        <v>0</v>
      </c>
      <c r="L202" s="17">
        <v>0</v>
      </c>
      <c r="M202" s="14"/>
    </row>
    <row r="203" spans="1:13" ht="47.25" x14ac:dyDescent="0.25">
      <c r="A203" s="199"/>
      <c r="B203" s="171"/>
      <c r="C203" s="176"/>
      <c r="D203" s="161"/>
      <c r="E203" s="164"/>
      <c r="F203" s="64" t="s">
        <v>648</v>
      </c>
      <c r="G203" s="179"/>
      <c r="H203" s="205"/>
      <c r="I203" s="240"/>
      <c r="J203" s="14"/>
      <c r="K203" s="30">
        <f>J203/J204</f>
        <v>0</v>
      </c>
      <c r="L203" s="17">
        <v>0</v>
      </c>
      <c r="M203" s="14"/>
    </row>
    <row r="204" spans="1:13" ht="15.75" x14ac:dyDescent="0.25">
      <c r="A204" s="199"/>
      <c r="B204" s="18"/>
      <c r="C204" s="18"/>
      <c r="D204" s="20"/>
      <c r="E204" s="18"/>
      <c r="F204" s="34"/>
      <c r="G204" s="18"/>
      <c r="H204" s="34"/>
      <c r="I204" s="18"/>
      <c r="J204" s="18">
        <f>SUM(J201:J203)</f>
        <v>5</v>
      </c>
      <c r="K204" s="41">
        <f>SUM(K201:K203)</f>
        <v>1</v>
      </c>
      <c r="L204" s="18"/>
      <c r="M204" s="22">
        <f>SUM(M201:M203)</f>
        <v>1</v>
      </c>
    </row>
    <row r="205" spans="1:13" ht="31.5" x14ac:dyDescent="0.25">
      <c r="A205" s="199"/>
      <c r="B205" s="171">
        <v>34</v>
      </c>
      <c r="C205" s="172" t="s">
        <v>247</v>
      </c>
      <c r="D205" s="159">
        <v>42767</v>
      </c>
      <c r="E205" s="162">
        <v>43814</v>
      </c>
      <c r="F205" s="126" t="s">
        <v>649</v>
      </c>
      <c r="G205" s="186">
        <v>4</v>
      </c>
      <c r="H205" s="186">
        <v>1</v>
      </c>
      <c r="I205" s="241">
        <f>H205/G205</f>
        <v>0.25</v>
      </c>
      <c r="J205" s="32">
        <v>6</v>
      </c>
      <c r="K205" s="30">
        <f>J205/J209</f>
        <v>1</v>
      </c>
      <c r="L205" s="43">
        <v>0.25</v>
      </c>
      <c r="M205" s="14">
        <f>+K205*L205</f>
        <v>0.25</v>
      </c>
    </row>
    <row r="206" spans="1:13" ht="31.5" x14ac:dyDescent="0.25">
      <c r="A206" s="199"/>
      <c r="B206" s="171"/>
      <c r="C206" s="172"/>
      <c r="D206" s="160"/>
      <c r="E206" s="163"/>
      <c r="F206" s="126" t="s">
        <v>650</v>
      </c>
      <c r="G206" s="187"/>
      <c r="H206" s="187"/>
      <c r="I206" s="242"/>
      <c r="J206" s="32"/>
      <c r="K206" s="30">
        <f>J206/J209</f>
        <v>0</v>
      </c>
      <c r="L206" s="17">
        <v>0</v>
      </c>
      <c r="M206" s="14"/>
    </row>
    <row r="207" spans="1:13" ht="31.5" x14ac:dyDescent="0.25">
      <c r="A207" s="199"/>
      <c r="B207" s="171"/>
      <c r="C207" s="172"/>
      <c r="D207" s="160"/>
      <c r="E207" s="163"/>
      <c r="F207" s="126" t="s">
        <v>651</v>
      </c>
      <c r="G207" s="187"/>
      <c r="H207" s="187"/>
      <c r="I207" s="242"/>
      <c r="J207" s="32"/>
      <c r="K207" s="30">
        <f>J207/J209</f>
        <v>0</v>
      </c>
      <c r="L207" s="17">
        <v>0</v>
      </c>
      <c r="M207" s="14"/>
    </row>
    <row r="208" spans="1:13" ht="15.75" x14ac:dyDescent="0.25">
      <c r="A208" s="199"/>
      <c r="B208" s="186"/>
      <c r="C208" s="201"/>
      <c r="D208" s="161"/>
      <c r="E208" s="164"/>
      <c r="F208" s="114" t="s">
        <v>652</v>
      </c>
      <c r="G208" s="188"/>
      <c r="H208" s="188"/>
      <c r="I208" s="243"/>
      <c r="J208" s="63"/>
      <c r="K208" s="12">
        <f>J208/J209</f>
        <v>0</v>
      </c>
      <c r="L208" s="17">
        <v>0</v>
      </c>
      <c r="M208" s="14"/>
    </row>
    <row r="209" spans="1:14" ht="15.75" x14ac:dyDescent="0.25">
      <c r="A209" s="18"/>
      <c r="B209" s="18"/>
      <c r="C209" s="18"/>
      <c r="D209" s="20"/>
      <c r="E209" s="18"/>
      <c r="F209" s="34"/>
      <c r="G209" s="18"/>
      <c r="H209" s="34"/>
      <c r="I209" s="18"/>
      <c r="J209" s="18">
        <f>SUM(J205:J208)</f>
        <v>6</v>
      </c>
      <c r="K209" s="41">
        <f>SUM(K205:K208)</f>
        <v>1</v>
      </c>
      <c r="L209" s="18"/>
      <c r="M209" s="22">
        <f>SUM(M205:M208)</f>
        <v>0.25</v>
      </c>
      <c r="N209" s="117">
        <f>SUM(M194+M200+M204+M209)/4</f>
        <v>0.66249999999999998</v>
      </c>
    </row>
    <row r="210" spans="1:14" ht="31.5" x14ac:dyDescent="0.25">
      <c r="A210" s="173">
        <v>9</v>
      </c>
      <c r="B210" s="171">
        <v>36</v>
      </c>
      <c r="C210" s="172" t="s">
        <v>244</v>
      </c>
      <c r="D210" s="159">
        <v>42795</v>
      </c>
      <c r="E210" s="162">
        <v>43814</v>
      </c>
      <c r="F210" s="126" t="s">
        <v>653</v>
      </c>
      <c r="G210" s="171">
        <v>3</v>
      </c>
      <c r="H210" s="171">
        <v>3</v>
      </c>
      <c r="I210" s="178">
        <f>H210/G210</f>
        <v>1</v>
      </c>
      <c r="J210" s="32">
        <v>7</v>
      </c>
      <c r="K210" s="30">
        <f>J210/J213</f>
        <v>0.33333333333333331</v>
      </c>
      <c r="L210" s="13">
        <v>1</v>
      </c>
      <c r="M210" s="14">
        <f>+K210*L210</f>
        <v>0.33333333333333331</v>
      </c>
    </row>
    <row r="211" spans="1:14" ht="31.5" x14ac:dyDescent="0.25">
      <c r="A211" s="174"/>
      <c r="B211" s="171"/>
      <c r="C211" s="172"/>
      <c r="D211" s="160"/>
      <c r="E211" s="163"/>
      <c r="F211" s="126" t="s">
        <v>654</v>
      </c>
      <c r="G211" s="171"/>
      <c r="H211" s="171"/>
      <c r="I211" s="178"/>
      <c r="J211" s="32">
        <v>8</v>
      </c>
      <c r="K211" s="30">
        <f>J211/J213</f>
        <v>0.38095238095238093</v>
      </c>
      <c r="L211" s="13">
        <v>1</v>
      </c>
      <c r="M211" s="14">
        <f>+K211*L211</f>
        <v>0.38095238095238093</v>
      </c>
    </row>
    <row r="212" spans="1:14" ht="47.25" x14ac:dyDescent="0.25">
      <c r="A212" s="174"/>
      <c r="B212" s="171"/>
      <c r="C212" s="172"/>
      <c r="D212" s="161"/>
      <c r="E212" s="164"/>
      <c r="F212" s="126" t="s">
        <v>655</v>
      </c>
      <c r="G212" s="171"/>
      <c r="H212" s="171"/>
      <c r="I212" s="178"/>
      <c r="J212" s="32">
        <v>6</v>
      </c>
      <c r="K212" s="30">
        <f>J212/J213</f>
        <v>0.2857142857142857</v>
      </c>
      <c r="L212" s="43">
        <v>0.8</v>
      </c>
      <c r="M212" s="14">
        <f>+K212*L212</f>
        <v>0.22857142857142856</v>
      </c>
    </row>
    <row r="213" spans="1:14" ht="15.75" x14ac:dyDescent="0.25">
      <c r="A213" s="174"/>
      <c r="B213" s="18"/>
      <c r="C213" s="18"/>
      <c r="D213" s="20"/>
      <c r="E213" s="18"/>
      <c r="F213" s="34"/>
      <c r="G213" s="51"/>
      <c r="H213" s="18"/>
      <c r="I213" s="33"/>
      <c r="J213" s="18">
        <f>SUM(J210:J212)</f>
        <v>21</v>
      </c>
      <c r="K213" s="41">
        <f>SUM(K210:K212)</f>
        <v>0.99999999999999989</v>
      </c>
      <c r="L213" s="18"/>
      <c r="M213" s="22">
        <f>SUM(M210:M212)</f>
        <v>0.94285714285714273</v>
      </c>
    </row>
    <row r="214" spans="1:14" ht="47.25" x14ac:dyDescent="0.25">
      <c r="A214" s="174"/>
      <c r="B214" s="179">
        <v>36</v>
      </c>
      <c r="C214" s="172" t="s">
        <v>246</v>
      </c>
      <c r="D214" s="159">
        <v>42767</v>
      </c>
      <c r="E214" s="162">
        <v>43814</v>
      </c>
      <c r="F214" s="126" t="s">
        <v>656</v>
      </c>
      <c r="G214" s="171">
        <v>5</v>
      </c>
      <c r="H214" s="171">
        <v>1</v>
      </c>
      <c r="I214" s="178">
        <f>H214/G214</f>
        <v>0.2</v>
      </c>
      <c r="J214" s="32">
        <v>6</v>
      </c>
      <c r="K214" s="30">
        <f>J214/J219</f>
        <v>1</v>
      </c>
      <c r="L214" s="43">
        <v>0.6</v>
      </c>
      <c r="M214" s="14">
        <f>+K214*L214</f>
        <v>0.6</v>
      </c>
    </row>
    <row r="215" spans="1:14" ht="47.25" x14ac:dyDescent="0.25">
      <c r="A215" s="174"/>
      <c r="B215" s="179"/>
      <c r="C215" s="172"/>
      <c r="D215" s="160"/>
      <c r="E215" s="163"/>
      <c r="F215" s="126" t="s">
        <v>657</v>
      </c>
      <c r="G215" s="171"/>
      <c r="H215" s="171"/>
      <c r="I215" s="178"/>
      <c r="J215" s="32"/>
      <c r="K215" s="30">
        <f>J215/J219</f>
        <v>0</v>
      </c>
      <c r="L215" s="17">
        <v>0</v>
      </c>
      <c r="M215" s="14"/>
    </row>
    <row r="216" spans="1:14" ht="47.25" x14ac:dyDescent="0.25">
      <c r="A216" s="174"/>
      <c r="B216" s="179"/>
      <c r="C216" s="172"/>
      <c r="D216" s="160"/>
      <c r="E216" s="163"/>
      <c r="F216" s="126" t="s">
        <v>658</v>
      </c>
      <c r="G216" s="171"/>
      <c r="H216" s="171"/>
      <c r="I216" s="178"/>
      <c r="J216" s="32"/>
      <c r="K216" s="30">
        <f>J216/J219</f>
        <v>0</v>
      </c>
      <c r="L216" s="17">
        <v>0</v>
      </c>
      <c r="M216" s="14"/>
    </row>
    <row r="217" spans="1:14" ht="31.5" x14ac:dyDescent="0.25">
      <c r="A217" s="174"/>
      <c r="B217" s="179"/>
      <c r="C217" s="172"/>
      <c r="D217" s="160"/>
      <c r="E217" s="163"/>
      <c r="F217" s="126" t="s">
        <v>659</v>
      </c>
      <c r="G217" s="171"/>
      <c r="H217" s="171"/>
      <c r="I217" s="178"/>
      <c r="J217" s="32"/>
      <c r="K217" s="30">
        <f>J217/J219</f>
        <v>0</v>
      </c>
      <c r="L217" s="17">
        <v>0</v>
      </c>
      <c r="M217" s="14"/>
    </row>
    <row r="218" spans="1:14" ht="47.25" x14ac:dyDescent="0.25">
      <c r="A218" s="174"/>
      <c r="B218" s="179"/>
      <c r="C218" s="172"/>
      <c r="D218" s="161"/>
      <c r="E218" s="164"/>
      <c r="F218" s="126" t="s">
        <v>660</v>
      </c>
      <c r="G218" s="171"/>
      <c r="H218" s="171"/>
      <c r="I218" s="178"/>
      <c r="J218" s="50"/>
      <c r="K218" s="55">
        <f>J218/J219</f>
        <v>0</v>
      </c>
      <c r="L218" s="17">
        <v>0</v>
      </c>
      <c r="M218" s="14"/>
    </row>
    <row r="219" spans="1:14" ht="15.75" x14ac:dyDescent="0.25">
      <c r="A219" s="174"/>
      <c r="B219" s="18"/>
      <c r="C219" s="18"/>
      <c r="D219" s="20"/>
      <c r="E219" s="18"/>
      <c r="F219" s="34"/>
      <c r="G219" s="18"/>
      <c r="H219" s="18"/>
      <c r="I219" s="18"/>
      <c r="J219" s="18">
        <f>SUM(J214:J218)</f>
        <v>6</v>
      </c>
      <c r="K219" s="41">
        <f>SUM(K214:K218)</f>
        <v>1</v>
      </c>
      <c r="L219" s="18"/>
      <c r="M219" s="22">
        <f>SUM(M214:M218)</f>
        <v>0.6</v>
      </c>
    </row>
    <row r="220" spans="1:14" ht="47.25" x14ac:dyDescent="0.25">
      <c r="A220" s="174"/>
      <c r="B220" s="179">
        <v>37</v>
      </c>
      <c r="C220" s="172" t="s">
        <v>217</v>
      </c>
      <c r="D220" s="159">
        <v>42767</v>
      </c>
      <c r="E220" s="162">
        <v>43814</v>
      </c>
      <c r="F220" s="126" t="s">
        <v>661</v>
      </c>
      <c r="G220" s="179">
        <v>4</v>
      </c>
      <c r="H220" s="179">
        <v>1</v>
      </c>
      <c r="I220" s="180">
        <f>H220/G220</f>
        <v>0.25</v>
      </c>
      <c r="J220" s="32">
        <v>7</v>
      </c>
      <c r="K220" s="30">
        <f>J220/J224</f>
        <v>1</v>
      </c>
      <c r="L220" s="13">
        <v>1</v>
      </c>
      <c r="M220" s="14">
        <f>+K220*L220</f>
        <v>1</v>
      </c>
    </row>
    <row r="221" spans="1:14" ht="31.5" x14ac:dyDescent="0.25">
      <c r="A221" s="174"/>
      <c r="B221" s="179"/>
      <c r="C221" s="172"/>
      <c r="D221" s="160"/>
      <c r="E221" s="163"/>
      <c r="F221" s="126" t="s">
        <v>662</v>
      </c>
      <c r="G221" s="179"/>
      <c r="H221" s="179"/>
      <c r="I221" s="180"/>
      <c r="J221" s="32"/>
      <c r="K221" s="30">
        <f>J221/J224</f>
        <v>0</v>
      </c>
      <c r="L221" s="17">
        <v>0</v>
      </c>
      <c r="M221" s="14"/>
    </row>
    <row r="222" spans="1:14" ht="47.25" x14ac:dyDescent="0.25">
      <c r="A222" s="174"/>
      <c r="B222" s="179"/>
      <c r="C222" s="172"/>
      <c r="D222" s="160"/>
      <c r="E222" s="163"/>
      <c r="F222" s="125" t="s">
        <v>663</v>
      </c>
      <c r="G222" s="179"/>
      <c r="H222" s="179"/>
      <c r="I222" s="180"/>
      <c r="J222" s="32"/>
      <c r="K222" s="30">
        <f>J222/J224</f>
        <v>0</v>
      </c>
      <c r="L222" s="17">
        <v>0</v>
      </c>
      <c r="M222" s="14"/>
    </row>
    <row r="223" spans="1:14" ht="31.5" x14ac:dyDescent="0.25">
      <c r="A223" s="175"/>
      <c r="B223" s="179"/>
      <c r="C223" s="172"/>
      <c r="D223" s="161"/>
      <c r="E223" s="164"/>
      <c r="F223" s="126" t="s">
        <v>664</v>
      </c>
      <c r="G223" s="179"/>
      <c r="H223" s="179"/>
      <c r="I223" s="180"/>
      <c r="J223" s="32"/>
      <c r="K223" s="30">
        <f>J223/J224</f>
        <v>0</v>
      </c>
      <c r="L223" s="17">
        <v>0</v>
      </c>
      <c r="M223" s="14"/>
    </row>
    <row r="224" spans="1:14" ht="15.75" x14ac:dyDescent="0.25">
      <c r="A224" s="18"/>
      <c r="B224" s="18"/>
      <c r="C224" s="18"/>
      <c r="D224" s="20"/>
      <c r="E224" s="18"/>
      <c r="F224" s="34"/>
      <c r="G224" s="18"/>
      <c r="H224" s="18"/>
      <c r="I224" s="18"/>
      <c r="J224" s="18">
        <f>SUM(J220:J223)</f>
        <v>7</v>
      </c>
      <c r="K224" s="41">
        <f>SUM(K220:K223)</f>
        <v>1</v>
      </c>
      <c r="L224" s="18"/>
      <c r="M224" s="22">
        <f>SUM(M220:M223)</f>
        <v>1</v>
      </c>
      <c r="N224" s="117">
        <f>SUM(M213+M219+M224)/3</f>
        <v>0.84761904761904761</v>
      </c>
    </row>
    <row r="225" spans="1:15" ht="48.75" customHeight="1" x14ac:dyDescent="0.25">
      <c r="A225" s="198">
        <v>10</v>
      </c>
      <c r="B225" s="171">
        <v>39</v>
      </c>
      <c r="C225" s="172" t="s">
        <v>170</v>
      </c>
      <c r="D225" s="165">
        <v>42795</v>
      </c>
      <c r="E225" s="167">
        <v>43814</v>
      </c>
      <c r="F225" s="126" t="s">
        <v>665</v>
      </c>
      <c r="G225" s="179">
        <v>3</v>
      </c>
      <c r="H225" s="179">
        <v>1</v>
      </c>
      <c r="I225" s="180">
        <f>H225/G225</f>
        <v>0.33333333333333331</v>
      </c>
      <c r="J225" s="32">
        <v>8</v>
      </c>
      <c r="K225" s="30">
        <f>J225/J228</f>
        <v>1</v>
      </c>
      <c r="L225" s="13">
        <v>1</v>
      </c>
      <c r="M225" s="14">
        <f>+K225*L225</f>
        <v>1</v>
      </c>
    </row>
    <row r="226" spans="1:15" ht="15.75" x14ac:dyDescent="0.25">
      <c r="A226" s="247"/>
      <c r="B226" s="171"/>
      <c r="C226" s="172"/>
      <c r="D226" s="169"/>
      <c r="E226" s="170"/>
      <c r="F226" s="127" t="s">
        <v>701</v>
      </c>
      <c r="G226" s="179"/>
      <c r="H226" s="179"/>
      <c r="I226" s="180"/>
      <c r="J226" s="32"/>
      <c r="K226" s="30">
        <f>J226/J228</f>
        <v>0</v>
      </c>
      <c r="L226" s="17">
        <v>0</v>
      </c>
      <c r="M226" s="14"/>
    </row>
    <row r="227" spans="1:15" ht="31.5" x14ac:dyDescent="0.25">
      <c r="A227" s="247"/>
      <c r="B227" s="171"/>
      <c r="C227" s="172"/>
      <c r="D227" s="166"/>
      <c r="E227" s="168"/>
      <c r="F227" s="126" t="s">
        <v>666</v>
      </c>
      <c r="G227" s="179"/>
      <c r="H227" s="179"/>
      <c r="I227" s="180"/>
      <c r="J227" s="32"/>
      <c r="K227" s="30">
        <f>J227/J228</f>
        <v>0</v>
      </c>
      <c r="L227" s="17">
        <v>0</v>
      </c>
      <c r="M227" s="14"/>
    </row>
    <row r="228" spans="1:15" ht="15.75" x14ac:dyDescent="0.25">
      <c r="A228" s="247"/>
      <c r="B228" s="18"/>
      <c r="C228" s="18"/>
      <c r="D228" s="20"/>
      <c r="E228" s="18"/>
      <c r="F228" s="34"/>
      <c r="G228" s="18"/>
      <c r="H228" s="18"/>
      <c r="I228" s="18"/>
      <c r="J228" s="18">
        <f>SUM(J225:J227)</f>
        <v>8</v>
      </c>
      <c r="K228" s="41">
        <f>SUM(K225:K227)</f>
        <v>1</v>
      </c>
      <c r="L228" s="18"/>
      <c r="M228" s="22">
        <f>SUM(M225:M227)</f>
        <v>1</v>
      </c>
    </row>
    <row r="229" spans="1:15" ht="66.75" customHeight="1" x14ac:dyDescent="0.25">
      <c r="A229" s="247"/>
      <c r="B229" s="171">
        <v>40</v>
      </c>
      <c r="C229" s="172" t="s">
        <v>667</v>
      </c>
      <c r="D229" s="165">
        <v>42934</v>
      </c>
      <c r="E229" s="167">
        <v>43266</v>
      </c>
      <c r="F229" s="124" t="s">
        <v>668</v>
      </c>
      <c r="G229" s="171">
        <v>2</v>
      </c>
      <c r="H229" s="179">
        <v>0</v>
      </c>
      <c r="I229" s="180">
        <f>H229/G229</f>
        <v>0</v>
      </c>
      <c r="J229" s="32"/>
      <c r="K229" s="30">
        <v>0</v>
      </c>
      <c r="L229" s="17">
        <v>0</v>
      </c>
      <c r="M229" s="14"/>
    </row>
    <row r="230" spans="1:15" ht="63" x14ac:dyDescent="0.25">
      <c r="A230" s="247"/>
      <c r="B230" s="171"/>
      <c r="C230" s="172"/>
      <c r="D230" s="166"/>
      <c r="E230" s="168"/>
      <c r="F230" s="125" t="s">
        <v>669</v>
      </c>
      <c r="G230" s="171"/>
      <c r="H230" s="179"/>
      <c r="I230" s="180"/>
      <c r="J230" s="32"/>
      <c r="K230" s="30">
        <v>0</v>
      </c>
      <c r="L230" s="17">
        <v>0</v>
      </c>
      <c r="M230" s="14"/>
    </row>
    <row r="231" spans="1:15" ht="15.75" x14ac:dyDescent="0.25">
      <c r="A231" s="33"/>
      <c r="B231" s="18"/>
      <c r="C231" s="18"/>
      <c r="D231" s="18"/>
      <c r="E231" s="148"/>
      <c r="F231" s="18"/>
      <c r="G231" s="18"/>
      <c r="H231" s="18"/>
      <c r="I231" s="18"/>
      <c r="J231" s="18">
        <f>SUM(J229:J230)</f>
        <v>0</v>
      </c>
      <c r="K231" s="41">
        <f>SUM(K229:K230)</f>
        <v>0</v>
      </c>
      <c r="L231" s="33"/>
      <c r="M231" s="22">
        <f>SUM(M229:M230)</f>
        <v>0</v>
      </c>
      <c r="N231" s="117">
        <f>SUM(M228+M231)/2</f>
        <v>0.5</v>
      </c>
    </row>
    <row r="232" spans="1:15" ht="15.75" x14ac:dyDescent="0.25">
      <c r="A232" s="65"/>
      <c r="B232" s="65"/>
      <c r="C232" s="65"/>
      <c r="D232" s="65"/>
      <c r="E232" s="65"/>
      <c r="F232" s="65"/>
      <c r="G232" s="65"/>
      <c r="H232" s="65"/>
      <c r="I232" s="65"/>
      <c r="J232" s="65"/>
      <c r="K232" s="65"/>
      <c r="L232" s="65"/>
      <c r="M232" s="65"/>
    </row>
    <row r="233" spans="1:15" ht="15.75" x14ac:dyDescent="0.25">
      <c r="A233" s="65"/>
      <c r="B233" s="65"/>
      <c r="C233" s="65"/>
      <c r="D233" s="65"/>
      <c r="E233" s="65"/>
      <c r="F233" s="65"/>
      <c r="G233" s="65"/>
      <c r="H233" s="65"/>
      <c r="I233" s="65"/>
      <c r="J233" s="65"/>
      <c r="K233" s="65"/>
      <c r="L233" s="65"/>
      <c r="M233" s="65"/>
    </row>
    <row r="234" spans="1:15" ht="16.5" thickBot="1" x14ac:dyDescent="0.3">
      <c r="A234" s="65"/>
      <c r="B234" s="65"/>
      <c r="C234" s="65"/>
      <c r="D234" s="65"/>
      <c r="E234" s="65"/>
      <c r="F234" s="65"/>
      <c r="G234" s="65"/>
      <c r="H234" s="65"/>
      <c r="I234" s="65"/>
      <c r="J234" s="65"/>
      <c r="K234" s="65"/>
      <c r="L234" s="65"/>
      <c r="M234" s="65"/>
    </row>
    <row r="235" spans="1:15" ht="16.5" thickBot="1" x14ac:dyDescent="0.3">
      <c r="A235" s="65"/>
      <c r="B235" s="65"/>
      <c r="C235" s="65"/>
      <c r="D235" s="65"/>
      <c r="E235" s="65"/>
      <c r="F235" s="65"/>
      <c r="G235" s="65"/>
      <c r="H235" s="65"/>
      <c r="I235" s="65"/>
      <c r="J235" s="244" t="s">
        <v>685</v>
      </c>
      <c r="K235" s="245"/>
      <c r="L235" s="246"/>
      <c r="M235" s="66">
        <f>((M8+M14+M19+M26+M31+M37+M41+M49+M55+M59+M64+M69+M74+M78+M81+M83+M88+M92+M96+M100+M104+M108+M112+M118+M123+M128+M131+M134+M138+M143+M147+M150+M157+M162+M165+M169+M173+M178+M186+M190+M194++M200+M204+M209+M213+M219+M224+M228+M231)/49)</f>
        <v>0.76732366313825406</v>
      </c>
    </row>
    <row r="236" spans="1:15" x14ac:dyDescent="0.25">
      <c r="O236" s="4"/>
    </row>
  </sheetData>
  <mergeCells count="351">
    <mergeCell ref="J235:L235"/>
    <mergeCell ref="C229:C230"/>
    <mergeCell ref="B229:B230"/>
    <mergeCell ref="A225:A230"/>
    <mergeCell ref="G229:G230"/>
    <mergeCell ref="H229:H230"/>
    <mergeCell ref="I229:I230"/>
    <mergeCell ref="C220:C223"/>
    <mergeCell ref="B220:B223"/>
    <mergeCell ref="G220:G223"/>
    <mergeCell ref="H220:H223"/>
    <mergeCell ref="I220:I223"/>
    <mergeCell ref="A210:A223"/>
    <mergeCell ref="C225:C227"/>
    <mergeCell ref="B225:B227"/>
    <mergeCell ref="G225:G227"/>
    <mergeCell ref="H225:H227"/>
    <mergeCell ref="I225:I227"/>
    <mergeCell ref="C210:C212"/>
    <mergeCell ref="B210:B212"/>
    <mergeCell ref="G210:G212"/>
    <mergeCell ref="H210:H212"/>
    <mergeCell ref="I210:I212"/>
    <mergeCell ref="I214:I218"/>
    <mergeCell ref="H214:H218"/>
    <mergeCell ref="C195:C199"/>
    <mergeCell ref="B195:B199"/>
    <mergeCell ref="G195:G199"/>
    <mergeCell ref="H195:H199"/>
    <mergeCell ref="I195:I199"/>
    <mergeCell ref="G214:G218"/>
    <mergeCell ref="C214:C218"/>
    <mergeCell ref="B214:B218"/>
    <mergeCell ref="C201:C203"/>
    <mergeCell ref="B201:B203"/>
    <mergeCell ref="G201:G203"/>
    <mergeCell ref="H201:H203"/>
    <mergeCell ref="I201:I203"/>
    <mergeCell ref="C205:C208"/>
    <mergeCell ref="B205:B208"/>
    <mergeCell ref="G205:G208"/>
    <mergeCell ref="H205:H208"/>
    <mergeCell ref="I205:I208"/>
    <mergeCell ref="D214:D218"/>
    <mergeCell ref="E214:E218"/>
    <mergeCell ref="C191:C193"/>
    <mergeCell ref="B191:B193"/>
    <mergeCell ref="G191:G193"/>
    <mergeCell ref="H191:H193"/>
    <mergeCell ref="I191:I193"/>
    <mergeCell ref="I158:I161"/>
    <mergeCell ref="C163:C164"/>
    <mergeCell ref="G163:G164"/>
    <mergeCell ref="H163:H164"/>
    <mergeCell ref="B174:B177"/>
    <mergeCell ref="G174:G177"/>
    <mergeCell ref="H174:H177"/>
    <mergeCell ref="I174:I177"/>
    <mergeCell ref="G166:G168"/>
    <mergeCell ref="H166:H168"/>
    <mergeCell ref="I166:I168"/>
    <mergeCell ref="I163:I164"/>
    <mergeCell ref="B163:B164"/>
    <mergeCell ref="C166:C168"/>
    <mergeCell ref="B166:B168"/>
    <mergeCell ref="C158:C161"/>
    <mergeCell ref="B158:B161"/>
    <mergeCell ref="G158:G161"/>
    <mergeCell ref="H158:H161"/>
    <mergeCell ref="A191:A208"/>
    <mergeCell ref="H109:H111"/>
    <mergeCell ref="I109:I111"/>
    <mergeCell ref="B105:B107"/>
    <mergeCell ref="B109:B111"/>
    <mergeCell ref="C109:C111"/>
    <mergeCell ref="G109:G111"/>
    <mergeCell ref="I101:I103"/>
    <mergeCell ref="G105:G107"/>
    <mergeCell ref="H105:H107"/>
    <mergeCell ref="I105:I107"/>
    <mergeCell ref="C105:C107"/>
    <mergeCell ref="C101:C103"/>
    <mergeCell ref="B101:B103"/>
    <mergeCell ref="G101:G103"/>
    <mergeCell ref="H101:H103"/>
    <mergeCell ref="G129:G130"/>
    <mergeCell ref="H129:H130"/>
    <mergeCell ref="I129:I130"/>
    <mergeCell ref="C132:C133"/>
    <mergeCell ref="B132:B133"/>
    <mergeCell ref="G132:G133"/>
    <mergeCell ref="H132:H133"/>
    <mergeCell ref="I132:I133"/>
    <mergeCell ref="A38:A68"/>
    <mergeCell ref="C70:C73"/>
    <mergeCell ref="B70:B73"/>
    <mergeCell ref="H60:H63"/>
    <mergeCell ref="I60:I63"/>
    <mergeCell ref="G65:G68"/>
    <mergeCell ref="H65:H68"/>
    <mergeCell ref="I65:I68"/>
    <mergeCell ref="C60:C63"/>
    <mergeCell ref="B60:B63"/>
    <mergeCell ref="G60:G63"/>
    <mergeCell ref="C56:C58"/>
    <mergeCell ref="B56:B58"/>
    <mergeCell ref="I56:I58"/>
    <mergeCell ref="H56:H58"/>
    <mergeCell ref="G56:G58"/>
    <mergeCell ref="B50:B54"/>
    <mergeCell ref="G50:G54"/>
    <mergeCell ref="H50:H54"/>
    <mergeCell ref="I50:I54"/>
    <mergeCell ref="C38:C40"/>
    <mergeCell ref="G70:G73"/>
    <mergeCell ref="H70:H73"/>
    <mergeCell ref="I70:I73"/>
    <mergeCell ref="C4:C7"/>
    <mergeCell ref="B4:B7"/>
    <mergeCell ref="G4:G7"/>
    <mergeCell ref="H4:H7"/>
    <mergeCell ref="I4:I7"/>
    <mergeCell ref="A4:A18"/>
    <mergeCell ref="C9:C13"/>
    <mergeCell ref="B9:B13"/>
    <mergeCell ref="G9:G13"/>
    <mergeCell ref="H9:H13"/>
    <mergeCell ref="C15:C18"/>
    <mergeCell ref="B15:B18"/>
    <mergeCell ref="G15:G18"/>
    <mergeCell ref="H15:H18"/>
    <mergeCell ref="I15:I18"/>
    <mergeCell ref="C20:C25"/>
    <mergeCell ref="B20:B25"/>
    <mergeCell ref="G20:G25"/>
    <mergeCell ref="H20:H25"/>
    <mergeCell ref="I20:I25"/>
    <mergeCell ref="A20:A36"/>
    <mergeCell ref="C27:C30"/>
    <mergeCell ref="B27:B30"/>
    <mergeCell ref="G27:G30"/>
    <mergeCell ref="H27:H30"/>
    <mergeCell ref="C32:C36"/>
    <mergeCell ref="G32:G36"/>
    <mergeCell ref="H32:H36"/>
    <mergeCell ref="I32:I36"/>
    <mergeCell ref="B32:B36"/>
    <mergeCell ref="D32:D36"/>
    <mergeCell ref="E32:E36"/>
    <mergeCell ref="B38:B40"/>
    <mergeCell ref="C42:C48"/>
    <mergeCell ref="B42:B48"/>
    <mergeCell ref="G42:G48"/>
    <mergeCell ref="H42:H48"/>
    <mergeCell ref="I42:I48"/>
    <mergeCell ref="G38:G40"/>
    <mergeCell ref="H38:H40"/>
    <mergeCell ref="I38:I40"/>
    <mergeCell ref="D38:D40"/>
    <mergeCell ref="E38:E40"/>
    <mergeCell ref="D42:D48"/>
    <mergeCell ref="E42:E48"/>
    <mergeCell ref="B65:B68"/>
    <mergeCell ref="C89:C91"/>
    <mergeCell ref="B89:B91"/>
    <mergeCell ref="I89:I91"/>
    <mergeCell ref="H89:H91"/>
    <mergeCell ref="G89:G91"/>
    <mergeCell ref="I79:I80"/>
    <mergeCell ref="C84:C87"/>
    <mergeCell ref="B84:B87"/>
    <mergeCell ref="G84:G87"/>
    <mergeCell ref="H84:H87"/>
    <mergeCell ref="I84:I87"/>
    <mergeCell ref="B79:B80"/>
    <mergeCell ref="G79:G80"/>
    <mergeCell ref="H79:H80"/>
    <mergeCell ref="G75:G77"/>
    <mergeCell ref="C50:C54"/>
    <mergeCell ref="G113:G117"/>
    <mergeCell ref="H113:H117"/>
    <mergeCell ref="I113:I117"/>
    <mergeCell ref="C113:C117"/>
    <mergeCell ref="G97:G99"/>
    <mergeCell ref="H97:H99"/>
    <mergeCell ref="I97:I99"/>
    <mergeCell ref="C93:C95"/>
    <mergeCell ref="D97:D99"/>
    <mergeCell ref="E97:E99"/>
    <mergeCell ref="D101:D103"/>
    <mergeCell ref="E101:E103"/>
    <mergeCell ref="D105:D107"/>
    <mergeCell ref="E105:E107"/>
    <mergeCell ref="D109:D111"/>
    <mergeCell ref="E109:E111"/>
    <mergeCell ref="D113:D117"/>
    <mergeCell ref="E113:E117"/>
    <mergeCell ref="C65:C68"/>
    <mergeCell ref="H93:H95"/>
    <mergeCell ref="I93:I95"/>
    <mergeCell ref="C97:C99"/>
    <mergeCell ref="G93:G95"/>
    <mergeCell ref="C144:C146"/>
    <mergeCell ref="G144:G146"/>
    <mergeCell ref="H144:H146"/>
    <mergeCell ref="I144:I146"/>
    <mergeCell ref="H75:H77"/>
    <mergeCell ref="I75:I77"/>
    <mergeCell ref="C75:C77"/>
    <mergeCell ref="C79:C80"/>
    <mergeCell ref="C119:C122"/>
    <mergeCell ref="G119:G122"/>
    <mergeCell ref="H119:H122"/>
    <mergeCell ref="I119:I122"/>
    <mergeCell ref="G139:G142"/>
    <mergeCell ref="H139:H142"/>
    <mergeCell ref="I139:I142"/>
    <mergeCell ref="D119:D122"/>
    <mergeCell ref="E119:E122"/>
    <mergeCell ref="C135:C137"/>
    <mergeCell ref="D144:D146"/>
    <mergeCell ref="E144:E146"/>
    <mergeCell ref="A135:A149"/>
    <mergeCell ref="C124:C127"/>
    <mergeCell ref="B124:B127"/>
    <mergeCell ref="G124:G127"/>
    <mergeCell ref="H124:H127"/>
    <mergeCell ref="I124:I127"/>
    <mergeCell ref="C129:C130"/>
    <mergeCell ref="B129:B130"/>
    <mergeCell ref="G151:G156"/>
    <mergeCell ref="H151:H156"/>
    <mergeCell ref="I151:I156"/>
    <mergeCell ref="C151:C156"/>
    <mergeCell ref="H135:H137"/>
    <mergeCell ref="I135:I137"/>
    <mergeCell ref="D124:D127"/>
    <mergeCell ref="E124:E127"/>
    <mergeCell ref="D129:D130"/>
    <mergeCell ref="E129:E130"/>
    <mergeCell ref="D132:D133"/>
    <mergeCell ref="E132:E133"/>
    <mergeCell ref="A151:A168"/>
    <mergeCell ref="B144:B146"/>
    <mergeCell ref="B151:B156"/>
    <mergeCell ref="A70:A133"/>
    <mergeCell ref="H148:H149"/>
    <mergeCell ref="I148:I149"/>
    <mergeCell ref="L3:M3"/>
    <mergeCell ref="O5:Q5"/>
    <mergeCell ref="O6:Q6"/>
    <mergeCell ref="O7:Q7"/>
    <mergeCell ref="O4:Q4"/>
    <mergeCell ref="D65:D68"/>
    <mergeCell ref="E65:E68"/>
    <mergeCell ref="D70:D73"/>
    <mergeCell ref="E70:E73"/>
    <mergeCell ref="D75:D77"/>
    <mergeCell ref="E75:E77"/>
    <mergeCell ref="E79:E80"/>
    <mergeCell ref="D79:D80"/>
    <mergeCell ref="D84:D87"/>
    <mergeCell ref="E84:E87"/>
    <mergeCell ref="D89:D91"/>
    <mergeCell ref="E89:E91"/>
    <mergeCell ref="D93:D95"/>
    <mergeCell ref="E93:E95"/>
    <mergeCell ref="G135:G137"/>
    <mergeCell ref="I27:I30"/>
    <mergeCell ref="I9:I13"/>
    <mergeCell ref="D60:D63"/>
    <mergeCell ref="E60:E63"/>
    <mergeCell ref="A170:A189"/>
    <mergeCell ref="C179:C185"/>
    <mergeCell ref="B179:B185"/>
    <mergeCell ref="G179:G185"/>
    <mergeCell ref="H179:H185"/>
    <mergeCell ref="I179:I185"/>
    <mergeCell ref="C187:C189"/>
    <mergeCell ref="B187:B189"/>
    <mergeCell ref="G187:G189"/>
    <mergeCell ref="H187:H189"/>
    <mergeCell ref="I187:I189"/>
    <mergeCell ref="G170:G172"/>
    <mergeCell ref="H170:H172"/>
    <mergeCell ref="I170:I172"/>
    <mergeCell ref="C170:C172"/>
    <mergeCell ref="B170:B172"/>
    <mergeCell ref="C174:C177"/>
    <mergeCell ref="D187:D189"/>
    <mergeCell ref="E187:E189"/>
    <mergeCell ref="C148:C149"/>
    <mergeCell ref="B148:B149"/>
    <mergeCell ref="G148:G149"/>
    <mergeCell ref="D50:D54"/>
    <mergeCell ref="E50:E54"/>
    <mergeCell ref="D56:D58"/>
    <mergeCell ref="E56:E58"/>
    <mergeCell ref="D4:D7"/>
    <mergeCell ref="E4:E7"/>
    <mergeCell ref="D9:D13"/>
    <mergeCell ref="E9:E13"/>
    <mergeCell ref="D15:D18"/>
    <mergeCell ref="E15:E18"/>
    <mergeCell ref="E20:E25"/>
    <mergeCell ref="D20:D25"/>
    <mergeCell ref="D27:D30"/>
    <mergeCell ref="E27:E30"/>
    <mergeCell ref="B135:B137"/>
    <mergeCell ref="C139:C142"/>
    <mergeCell ref="B139:B142"/>
    <mergeCell ref="B113:B117"/>
    <mergeCell ref="B119:B122"/>
    <mergeCell ref="B93:B95"/>
    <mergeCell ref="B97:B99"/>
    <mergeCell ref="D135:D137"/>
    <mergeCell ref="E135:E137"/>
    <mergeCell ref="D139:D142"/>
    <mergeCell ref="E139:E142"/>
    <mergeCell ref="D148:D149"/>
    <mergeCell ref="E148:E149"/>
    <mergeCell ref="D151:D156"/>
    <mergeCell ref="E151:E156"/>
    <mergeCell ref="D163:D164"/>
    <mergeCell ref="E163:E164"/>
    <mergeCell ref="D166:D168"/>
    <mergeCell ref="E166:E168"/>
    <mergeCell ref="D170:D172"/>
    <mergeCell ref="E170:E172"/>
    <mergeCell ref="D158:D161"/>
    <mergeCell ref="E158:E161"/>
    <mergeCell ref="D174:D177"/>
    <mergeCell ref="E174:E177"/>
    <mergeCell ref="D179:D185"/>
    <mergeCell ref="E179:E185"/>
    <mergeCell ref="D220:D223"/>
    <mergeCell ref="E220:E223"/>
    <mergeCell ref="D229:D230"/>
    <mergeCell ref="E229:E230"/>
    <mergeCell ref="D225:D227"/>
    <mergeCell ref="E225:E227"/>
    <mergeCell ref="D191:D193"/>
    <mergeCell ref="E191:E193"/>
    <mergeCell ref="E195:E199"/>
    <mergeCell ref="D195:D199"/>
    <mergeCell ref="D201:D203"/>
    <mergeCell ref="E201:E203"/>
    <mergeCell ref="D205:D208"/>
    <mergeCell ref="E205:E208"/>
    <mergeCell ref="D210:D212"/>
    <mergeCell ref="E210:E212"/>
  </mergeCells>
  <conditionalFormatting sqref="L158">
    <cfRule type="cellIs" dxfId="2" priority="3" operator="greaterThan">
      <formula>1</formula>
    </cfRule>
  </conditionalFormatting>
  <conditionalFormatting sqref="L148">
    <cfRule type="cellIs" dxfId="1" priority="2" operator="lessThan">
      <formula>0.99</formula>
    </cfRule>
  </conditionalFormatting>
  <conditionalFormatting sqref="L155">
    <cfRule type="cellIs" dxfId="0" priority="1" operator="equal">
      <formula>0</formula>
    </cfRule>
  </conditionalFormatting>
  <pageMargins left="0.7" right="0.7" top="0.75" bottom="0.75" header="0.3" footer="0.3"/>
  <pageSetup orientation="portrait" r:id="rId1"/>
  <ignoredErrors>
    <ignoredError sqref="K81"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Formulación</vt:lpstr>
      <vt:lpstr>Seguimiento UD</vt:lpstr>
      <vt:lpstr>Metas anuales plan</vt:lpstr>
      <vt:lpstr>Plan de acción 2017</vt:lpstr>
      <vt:lpstr>Estadisticas semaforización</vt:lpstr>
      <vt:lpstr>Ponderación de actividades </vt:lpstr>
      <vt:lpstr>Formulación!_Toc453602363</vt:lpstr>
      <vt:lpstr>'Metas anuales plan'!_Toc453602363</vt:lpstr>
      <vt:lpstr>'Plan de acción 2017'!_Toc453602363</vt:lpstr>
      <vt:lpstr>'Seguimiento UD'!_Toc453602363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df</dc:creator>
  <cp:lastModifiedBy>EQUIPO</cp:lastModifiedBy>
  <cp:lastPrinted>2017-08-20T17:05:37Z</cp:lastPrinted>
  <dcterms:created xsi:type="dcterms:W3CDTF">2016-10-26T20:09:24Z</dcterms:created>
  <dcterms:modified xsi:type="dcterms:W3CDTF">2017-08-20T17:06:01Z</dcterms:modified>
</cp:coreProperties>
</file>