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mc:AlternateContent xmlns:mc="http://schemas.openxmlformats.org/markup-compatibility/2006">
    <mc:Choice Requires="x15">
      <x15ac:absPath xmlns:x15ac="http://schemas.microsoft.com/office/spreadsheetml/2010/11/ac" url="/Users/emzac/Desktop/"/>
    </mc:Choice>
  </mc:AlternateContent>
  <xr:revisionPtr revIDLastSave="0" documentId="13_ncr:1_{57B42C94-855B-F24B-98D3-F69A651A4617}" xr6:coauthVersionLast="36" xr6:coauthVersionMax="36" xr10:uidLastSave="{00000000-0000-0000-0000-000000000000}"/>
  <bookViews>
    <workbookView xWindow="0" yWindow="460" windowWidth="21840" windowHeight="13740" xr2:uid="{00000000-000D-0000-FFFF-FFFF00000000}"/>
  </bookViews>
  <sheets>
    <sheet name="katherin" sheetId="3" r:id="rId1"/>
  </sheet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T67" i="3" l="1"/>
  <c r="S67" i="3"/>
  <c r="S66" i="3"/>
  <c r="S65" i="3"/>
  <c r="S64" i="3"/>
  <c r="S63" i="3"/>
  <c r="S62" i="3"/>
  <c r="S61" i="3"/>
  <c r="T60" i="3"/>
  <c r="S60" i="3"/>
  <c r="S59" i="3"/>
  <c r="S58" i="3"/>
  <c r="S57" i="3"/>
  <c r="S56" i="3"/>
  <c r="S55" i="3"/>
  <c r="S54" i="3"/>
  <c r="T53" i="3"/>
  <c r="S52" i="3"/>
  <c r="T51" i="3"/>
  <c r="T50" i="3"/>
  <c r="S49" i="3"/>
  <c r="S48" i="3"/>
  <c r="S47" i="3"/>
  <c r="S46" i="3"/>
  <c r="S45" i="3"/>
  <c r="S44" i="3"/>
  <c r="S43" i="3"/>
  <c r="S42" i="3"/>
  <c r="S41" i="3"/>
  <c r="T40" i="3"/>
  <c r="S39" i="3"/>
  <c r="S38" i="3"/>
  <c r="S37" i="3"/>
  <c r="S36" i="3"/>
  <c r="T35" i="3"/>
  <c r="S35" i="3"/>
  <c r="T34" i="3"/>
  <c r="S33" i="3"/>
  <c r="S32" i="3"/>
  <c r="T31" i="3"/>
  <c r="S30" i="3"/>
  <c r="T29" i="3"/>
  <c r="T28" i="3"/>
  <c r="S28" i="3"/>
  <c r="S27" i="3"/>
  <c r="S26" i="3"/>
  <c r="T25" i="3"/>
  <c r="S24" i="3"/>
  <c r="T23" i="3"/>
  <c r="S22" i="3"/>
  <c r="S21" i="3"/>
  <c r="T20" i="3"/>
  <c r="S19" i="3"/>
  <c r="S18" i="3"/>
  <c r="S17" i="3"/>
  <c r="S16" i="3"/>
  <c r="S15" i="3"/>
  <c r="S14" i="3"/>
  <c r="S13" i="3"/>
  <c r="S12" i="3"/>
  <c r="S11" i="3"/>
  <c r="S10" i="3"/>
  <c r="S9" i="3"/>
  <c r="T8" i="3"/>
  <c r="S7" i="3"/>
  <c r="S6" i="3"/>
  <c r="T5" i="3"/>
  <c r="S5" i="3"/>
  <c r="S4" i="3"/>
  <c r="S3" i="3"/>
</calcChain>
</file>

<file path=xl/sharedStrings.xml><?xml version="1.0" encoding="utf-8"?>
<sst xmlns="http://schemas.openxmlformats.org/spreadsheetml/2006/main" count="535" uniqueCount="398">
  <si>
    <t>Caja</t>
  </si>
  <si>
    <t>Código</t>
  </si>
  <si>
    <t>Título</t>
  </si>
  <si>
    <t>Género</t>
  </si>
  <si>
    <t>Compositor</t>
  </si>
  <si>
    <t>Arreglista</t>
  </si>
  <si>
    <t xml:space="preserve">Copista </t>
  </si>
  <si>
    <t>Instrumentación</t>
  </si>
  <si>
    <t>Transcriptor</t>
  </si>
  <si>
    <t>Adaptador</t>
  </si>
  <si>
    <t>Revisión</t>
  </si>
  <si>
    <t>Edición</t>
  </si>
  <si>
    <t>Fecha y lugar de Edición</t>
  </si>
  <si>
    <t>Descripción</t>
  </si>
  <si>
    <t>Partituras Individuales Disponibles</t>
  </si>
  <si>
    <t xml:space="preserve">Sellos </t>
  </si>
  <si>
    <t>Notas</t>
  </si>
  <si>
    <t>Fecha</t>
  </si>
  <si>
    <t>Copias</t>
  </si>
  <si>
    <t>Manuscritos</t>
  </si>
  <si>
    <t xml:space="preserve">A MI TIERRA COLOMBIANA </t>
  </si>
  <si>
    <t>BAMBUCO</t>
  </si>
  <si>
    <t>Vicente Romero Viatela ( 11 de agosto de 1937 - 1 de marzo de 2017</t>
  </si>
  <si>
    <t>Paquete de partituras individuales sin score.</t>
  </si>
  <si>
    <t>Clarinete 1 (1 hoja), clarinete 2 (1 hoja), saxofón alto (1 hoja), saxofón tenor (1 hoja), corno en Eb (1 hoja), trombón en C (1 hoja), 2 trombones en B (1 hoja), trompeta 1 (1 hoja), trompeta 2 y 3 (1 hoja), trompeta 3 (1 hoja), fliscorno (1 hoja).</t>
  </si>
  <si>
    <t>SELLO - INEM NEIVA  ARTES Y EXPRESIÓN MUSICAL.</t>
  </si>
  <si>
    <t>S.I</t>
  </si>
  <si>
    <t>EL HIJO DE MI MUJER</t>
  </si>
  <si>
    <t xml:space="preserve">Luis Carlos Meyer ( 21 de septiembre de 1916 -7 de noviembre de 1998)​ </t>
  </si>
  <si>
    <t xml:space="preserve">Flautas 1-2 ( 4 copias 4 hojas), clarinete 1 ( 4 copias 4 hojas), clarinetes 2-3 ( 7 copias 7 hojas) saxofones altos 1-2 ( 4 copias 4 hojas), saxofón tenor ( 4 copias 4 hojas), saxofón barítono ( 4 copias 4 hojas), trompeta 1 ( 4 copias 4 hojas) trompetas 2-3 ( 4 copias 4 hojas), trombón 1 ( 4 copias 4 hojas), trombones 2-3 ( 4 copias 4 hojas), fliscorno barítono 1-2 ( 4 copias 4 hojas), tuba Bb ( 4 copias 4 hojas), redoblante ( 4 copias 4 hojas), platillos ( 4 copias 4 hojas), bombo ( 4 copias 4 hojas). </t>
  </si>
  <si>
    <t>Sin sellos.</t>
  </si>
  <si>
    <t>FANTASÍA PARA BANDA</t>
  </si>
  <si>
    <t>PASILLO</t>
  </si>
  <si>
    <t xml:space="preserve">RUEGO </t>
  </si>
  <si>
    <t>PASILLO CANCIÓN</t>
  </si>
  <si>
    <t>Carlos Viecco ( 14 de febrero de 1900 - 13 de septiembre de 1979</t>
  </si>
  <si>
    <t>Juan R. vargas</t>
  </si>
  <si>
    <t>yolanda Loaiza V. abril 15 de 1996</t>
  </si>
  <si>
    <t>Score original 2 copias y dos paquetes de partes individuales. Arreglo para voz solista y banda</t>
  </si>
  <si>
    <t>IMÁGENES</t>
  </si>
  <si>
    <t>Paquete de partituras individuales.</t>
  </si>
  <si>
    <t>Score no disponible.  -Las partituras individuales disponibles son copias de manuscrito, se encuentran en regular estado, poseen cinta, poco legibles.</t>
  </si>
  <si>
    <t xml:space="preserve">PAL' ESPINAL </t>
  </si>
  <si>
    <t>RUMBA</t>
  </si>
  <si>
    <t>Luis Alberto Osorio ( 24 de septiembre de 1907 - 5 de diciembre de 1978)</t>
  </si>
  <si>
    <t xml:space="preserve">Noel Charry </t>
  </si>
  <si>
    <t>Score completo y partituras individuales disponibles. Arreglo para banda pequeña</t>
  </si>
  <si>
    <t>Clarinete 1 (1 copia 1 hoja), clarinete 2 ( 1 copia 1 hoja), saxofón alto en Eb ( 1 copia 1 hoja), saxofón tenor ( 1 copia 1 hoja), trompeta 1 ( 1 copia 1 hoja), trompeta 2 ( 1 copia 1 hoja), trombón 1 en C ( 1 copia 1 hoja), trombón 2 en C ( 1 copia 1 hoja), trombón 3 ( 1 copia 1 hoja), bajo en Bb ( 1 copia 1 hoja), platillo bombo redoblante ( 1 copia 1 hoja).</t>
  </si>
  <si>
    <t xml:space="preserve">SELLO - INSTITUTO COLOMBIANO DE CULTURA - BANDA NACIONAL </t>
  </si>
  <si>
    <t>BAMBUCO FIESTERO</t>
  </si>
  <si>
    <t>GUABINA SANTANDEREANA #2</t>
  </si>
  <si>
    <t>GUABINA</t>
  </si>
  <si>
    <t>Antonio Bedoya O.</t>
  </si>
  <si>
    <t>José Rozo Contreras</t>
  </si>
  <si>
    <t>Score y paquete de partituras individuales incompletos.</t>
  </si>
  <si>
    <t xml:space="preserve">BANDA NACIONAL DE BOGOTÁ. 2) ANTONIO BEDOYA O. </t>
  </si>
  <si>
    <t xml:space="preserve">TOLIMA EN PIE </t>
  </si>
  <si>
    <t>Noel Charry</t>
  </si>
  <si>
    <t xml:space="preserve">Score y paquete de partituras individuales completo. </t>
  </si>
  <si>
    <t xml:space="preserve">Clarinete 1 ( 1 copia 1 hoja), clarinete 2 ( 1 copia 1 hoja), saxofón alto ( 1 copia 1 hoja), saxofón tenor (1 copia 1 hoja), trompeta 1 ( 1 copia 1 hoja), trompeta 2 ( 1 copia 1 hoja), trombón 1 ( 1 copia 1 hoja) , trombón 2 ( 1 copia 1 hoja), trombón 3 ( 1 copia 1 hoja),  bajo en Bb ( 1 copia 1 hoja), percusión: platillos bombo redoblante ( 1 copia 1 hoja). </t>
  </si>
  <si>
    <t xml:space="preserve">INSTITUTO COLOMBIANO DE CULTURA - BANDA NACIONAL, </t>
  </si>
  <si>
    <t xml:space="preserve">Score completo disponible, copia de manuscrito en buen estado, legible, no posee cinta,  no tiene anotaciones  ni rayones. </t>
  </si>
  <si>
    <t>JOROPO</t>
  </si>
  <si>
    <t xml:space="preserve">BAMBUQUÍSIMO </t>
  </si>
  <si>
    <t>León Cardona ( 10 de agosto de 1927)</t>
  </si>
  <si>
    <t>Score y paquete de partituras individuales completo.</t>
  </si>
  <si>
    <t>Flauta 1 ( 2 copias 2 hojas), flauta 2 ( 3 copias 3 hojas), oboe 1 ( 3 copias 3 hojas), oboe 2 ( 2 copias 2 hojas ), requinto ( 2 copias 2 hojas), clarinete solo en Bb ( 3 copias 3 hojas), clarinete Bb 1 ( 4 copias 4 hojas), clarinete 2 Bb ( 5 copias 7 hojas), clarinete 3 ( 5 copias 5 hojas), saxofón alto 1 ( 2 copias 2 hojas), saxofón alto 2 ( 3 copias 3 hojas), saxofón tenor ( 2 copias 2 hojas), saxofón barítono ( 2 copias 2 hojas), fagot ( 3 copias 3 hojas), corno 1 F ( 3 copias 3 hojas), corno 2 F ( 2 copias 2 hojas), corno 3 en F ( 2 copias 3 hojas), corno 4 F ( 2 copias 2 hojas), trompeta 1 ( 4 copias 4 hojas), trompeta 2 ( 3 copias 3 hojas), trompeta 3 ( 3 copias 3 hojas),  trombón 1 ( 3 copias 3 hojas),  trombón 2 ( 2 copias 2 hojas),  trombón 3 ( 2 copias 2 hojas), trombón 4 ( 2 copias 2 hojas),  baritono ( 4 copias 4 hojas), tuba Bb ( 5 copias 5 hojas), contrabajo ( 4 copias 8 hojas), timbales ( 2 copias 2 hojas), redoblante ( 1 copia 1 hoja),  bombo platillos ( 2 copias 2 hojas).</t>
  </si>
  <si>
    <t>Score completo disponible 11 copias,10 anilladas en buen estado tamaño oficio y legibles, una copia en hojas tamaño carta hojas individuales con clip estado regular, poco legible. - Son copias de manuscrito que previamente tienen anotaciones al parecer a lapiz. - Las partituras tienen anotaciones hechas a lápiz, micropunta, lápiz rojo,etc. - El clarinete 2 en Bb tiene 3 copias realizada en programa digital, las partes de trombón poseen anotaciones que posiblemente son de instrumentación y el papel del contrabajo está hecho en programa digital de partituras. -Se encuentra la firma de " Alexander Forero Varón" y el sello de banda departamental de Tolima.</t>
  </si>
  <si>
    <t>Blas Atehortúa ( 22 de octubre 1943) "A LA MEMORIA  DEL MAESTRO LEÓN J. SIMAR"</t>
  </si>
  <si>
    <t xml:space="preserve">PASILLO </t>
  </si>
  <si>
    <t xml:space="preserve">Score y partituras para orquesta de vientos, 5 movimientos, duración aproximada 15 minutos </t>
  </si>
  <si>
    <t xml:space="preserve">DIANA MARCELA </t>
  </si>
  <si>
    <t>Carlos René Ordoñez Mora ( 9 de octubre de 1975)</t>
  </si>
  <si>
    <t>Score y partituras individuales completo.</t>
  </si>
  <si>
    <t xml:space="preserve">EL CUCARRÓN </t>
  </si>
  <si>
    <t>Jesús María Palomares Serrato</t>
  </si>
  <si>
    <t>Score y partituras individuales incompleto.</t>
  </si>
  <si>
    <t xml:space="preserve">Score completo disponible, copia anillada en buen estado. -Son impresiones.-En la portada aparece la anotación que fue "Primer lugar concurso Nacional de Composición FABRICATO, Medellín - 1948". - Las partituras individuales disponibles se encuentran en buen estado, aunque con anotaciones en lápiz. </t>
  </si>
  <si>
    <t>"A MI VIEJO "</t>
  </si>
  <si>
    <t>Francisco Zumaqué (18 de julio de 1945)</t>
  </si>
  <si>
    <t>Paquete de partituras individuales sin score</t>
  </si>
  <si>
    <t>HOMENAJE PACHO GALAN</t>
  </si>
  <si>
    <t>Score no disponible. -Paquete de partituras individuales en buen estado, legibles. -Copia de manuscrito original el cual posee cinta cristalizada. -No tiene información sobre el compositor. - 4 copias de clarinetes 2 y 3 están hechas en programa digital y hojas tamaño carta, el papel del saxofón alto 3 posee un sello de" ORQUESTA GABRIEL ROMERO" y contiene firma por un copista  de apellido "Ciazo".</t>
  </si>
  <si>
    <t xml:space="preserve">CANTA UN JILGUERO </t>
  </si>
  <si>
    <t>Julio E. Mesa</t>
  </si>
  <si>
    <t>Píccolo ( 2 copias 2 hojas), flauta en Db ( 4 copias 8 hojas), flautas ( 3 copias 4 hojas), oboes ( 4 copias 4 hojas), requinto Eb ( 4 copias 4 hojas), clarinete 1A ( 4 copias 4 hojas), clarinete 2 ( 4 copias 4 hojas), clarinete 3 ( 4 hojas 4 copias), clarinete alto Eb ( 4 copias 4 hojas), clarinete bajo Bb ( 4 copias 4 hojas), saxofón alto Eb ( 4 copias 4 hojas), saxofón tenor ( 4 copias 4 hojas), saxofón barítono ( 4 copias 4 hojas), fagotes ( 4 copias 4 hojas), corno 1 y 2 en Eb ( 4 copias 4 hojas), cornos 3 y 4 en Eb ( 4 copias 4 hojas), trompeta 1 ( 4 copias 4 hojas), trompeta 2 ( 4 copias 4 hojas), trompeta 3 ( 4 copias 4 hojas), bugle en Bb ( 3 copias 3 hojas),  trombón 1 y 2 ( 4 copias 4 hojas), trombón 3 ( 4 copias 4 hojas), barítono 1 ( 4 copias 4 hojas), barítono 2 ( 4 copias 4 hojas), bajo en C ( 4 copias 4 hojas), percusión ( 2 copias 2 hojas), batería ( 4 copias 4 hojas).</t>
  </si>
  <si>
    <t xml:space="preserve">Score no disponible. -Paquete de partituras individuales en buen estado, copia de manuscrito. -Se encuentran dos paquetes, en uno de ellos hay copia de otro manuscrito llamado " El Republicano", Luis A. Calvo" que al parecer tiene la instrumentación incompleta, el otro paquete está completo, las copias son legibles.  -Los papeles de saxofón barítono, trompeta 2 y 3, bulges, barítono 1, fueron hechas por el copista Gustavo Mesa Villa. - Las partes de cornos, trombones, barítono 2, bajo en C, son copias de manuscritos diferentes al original y contienen un sello en las hojas " Casa Nacional Musical Jaime Blanco".   -Las copias no poseen ni cinta ni anotaciones. </t>
  </si>
  <si>
    <t xml:space="preserve">PÁGINAS DE MUJER </t>
  </si>
  <si>
    <t xml:space="preserve">Paquete de partituras individuales sin score. </t>
  </si>
  <si>
    <t>Flautín ( 2 copias 4 hojas), flautas ( 2 copias 6 hojas), oboes ( 2 copias 4 hojas),  clarinete píccolo ( 2 copias 4 hojas), clarinete en Bb ( 6 copias 12 hojas), clarinete 2 ( 3 copias 6 hojas), clarinete 3 ( 3 copias 6 hojas), clarinete contralto ( 1 copia 2 hojas), clarinete bajo ( 2 copia 2 hojas), saxofón alto ( 2 copias 4 hojas), saxofón tenor ( 1 copia 2 hojas), saxofón barítono ( 1 copia 2 hojas), fagot 1 ( 2 copias 4 hojas), fagot 2 ( 1 copia 2 hojas), trompas ( 5 copias 10 hojas), trompeta 2 ( 1 copia 2 hojas), trompeta 3 ( 2 copias 4 hojas), trompeta 4 ( 2 copias 4 hojas), bugles ( 3 copias 6 hojas),  fliscorno contralto ( 1 copia 2 hojas), fliscorno bajo ( 1 copia 2 hojas), trombón 1 ( 2 copias 4 hojas), trombón 2 ( 2 copias 4 hojas), trombón 3 ( 1 copia 2 hojas), bombardino ( 2 copias 4 hojas), tuba ( 4 copias 8 hojas), contrabajo ( 3 copias 9 hojas), percusión ( 1 copia 2 hojas). electric bass ( 1 copia  2 hojas).</t>
  </si>
  <si>
    <t>UN CARIBE PARA AMAR</t>
  </si>
  <si>
    <t>Paquete de partituras individuales incompleto sin score.</t>
  </si>
  <si>
    <t xml:space="preserve">EMERY </t>
  </si>
  <si>
    <t>VALS</t>
  </si>
  <si>
    <t>Luis A. Calvo (agosto 28 de 1882 - abril 22 de 1945)</t>
  </si>
  <si>
    <t>Score condensado y partituras individuales completos</t>
  </si>
  <si>
    <t>PÍccolo en Db ( 1 copia 1 hoja), flauta (2 copias 2 hojas), oboe ( 2 copias 2 hojas), requinto Eb ( 1 copia 1 hoja), clarinete 1A en Bb ( 2 copias 2 hojas), clarinete 1B en Bb ( 3 copias 3 hojas), clarinete 2 en Bb ( 3 copias 3 hojas), clarinete 3 en Bb (2 copias 2 hojas), clarinete alto en Eb ( 1 copia 1 hoja), clarinete bajo en Bb ( 1 copia 1 hoja), saxofón soprano en Bb ( 2 copias 2 hojas), saxofón alto en Eb ( 2 copias 2 hojas), saxofón tenor ( 1 copia 1 hoja), saxofón barítono en Eb ( 1 copia 1 hoja), saxofón bajo en Bb ( 1 copia 1 hoja), fagot ( 2 copias 2 hojas), corno 1 en Eb ( 2 copias 2 hojas), corno 2 en Eb ( 2 copia 2 hojas), trompeta 1A (  2 copias 2 hojas), trompeta 1B en Bb ( 2 copias 2 hojas), trompeta 2 en Bb ( 1 copia 1 hoja), trompeta 3 en Bb ( 1 copia 1 hoja), trompetón en Eb ( 1 copia 1 hoja), bugle 1 en Bb ( 1 copia 1 hoja), bugle 2 en Bb ( 1 copia 1 hoja), bugle sopranino en Eb ( 1 copia 1 hoja), fliscorno alto en Eb ( 1 copia 1 hoja), fliscorno tenor en Bb ( 1 copia 1 hoja), barítono 2 en Bb ( 1 copia 1 hoja), saxhón en Bb ( 1 copia 1 hoja), trombón 1 en C ( 1 copia 1 hoja ),  trombón 2 en C ( 1 copia 1 hoja), trombón 3 en C ( 2 copias 2 hojas), eufonio en Bb ( 1 copia 1 hoja),  bajo en Bb ( 2 copias 2 hojas), bajo en Eb ( 2 copias 2 hojas), string bass ( 3 copias 3 hojas), metalófono ( 2 copias 2 hojas),  xilófono 1 ( 3 copias 5 hojas), xilófono 2 ( 1 copia 1 hoja), batería ( 1 copia 1 hoja).</t>
  </si>
  <si>
    <t xml:space="preserve">MARÍA VICTORIA </t>
  </si>
  <si>
    <t>Antonio J. Bedoya</t>
  </si>
  <si>
    <t>José Ignacio Camacho Toscano</t>
  </si>
  <si>
    <t>Score piano conductor y paquete de partituras individuales para banda</t>
  </si>
  <si>
    <t xml:space="preserve">Flauta 1 (1 manuscrito), flauta 2 ( 1 manuscrito), oboe 1 ( 1 manuscrito), oboe 2 ( 1 manuscrito), clarinete píccolo 1 en Eb ( 1 manuscrito), clarinete píccolo 2 en Eb ( 1 manuscrito), clarinetto 1A en Bb ( 1 manuscrito), clarinetto 1B en Bb ( 1 manuscrito), clarinetto soprano 1A en Bb ( 1 manuscrito ), clarinetto soprano 1B en Bb ( 1 manuscrito), clarinetto soprano 2A en Bb (2 manuscritos), clarinetto 2B en Bb ( 2 manuscritos), saxófono soprano ( 1 manuscrito), saxófono contralto 1 en Eb ( 1 manuscrito), saxófono contralto 2 en Eb ( 1 manuscrito),  saxófono tenor ( 1 manuscrito), saxófono barítono ( 1 manuscrito), saxófono basso (1 manuscrito), fagot ( 1 manuscrito), trompa 1 en F ( 1 manuscrito), trompa 2 en F ( 1 manuscrito), trompa 3 en F ( 1 manuscrito), trompa 4 en F ( 1 manuscrito ),  trompeta 1 en Bb ( 1 manuscrito), trompeta 2 en Bb ( 1 manuscrito ), trompeta 3 en Bb (1 manuscrito), fliscorno soprano o bugle 1 en Bb ( 1 manuscrito), fliscorno soprano o bugle 2 en Bb ( 1 manuscrito), fliscorno contralto 1 en Eb ( 1 manuscrito), fliscorno contralto 2 en Eb ( 1 manuscrito), fliscorno tenor o barítono 1 en Bb ( 1 manuscrito), fliscorno tenor o barítono 2 en Bb ( 1 manuscrito), fliscorno basso o saxhón en Bb ( 1 manuscrito), trombón tenor 1 ( 1 manuscrito), trombón tenor 2 ( 1 manuscrito), trombón 3 ( 1 manuscrito), trombón basso 4 ( 1 manuscrito), fliscorno contrabasso en Bb ( 3 manuscritos), fliscorno basso grave en Eb ( 1 manuscrito), fliscorno basso grave en F ( 1 manuscrito), contrabasso a corda ( 2 manuscritos), timpani G - D ( 1 manuscrito ), gran casa e platti (1 manuscrito), tamburo ( 1 manuscrito).       </t>
  </si>
  <si>
    <t>SELLO - ANTONIO BEDOYA. COPISTA DE MÚSICA, IBAGUÉ BANDA DEPARTAMENTAL. 1975</t>
  </si>
  <si>
    <t>MI VALLE DEL CAUCA</t>
  </si>
  <si>
    <t xml:space="preserve">Jairo Varela ( 9 de diciembre de 1949 - 8 agosto de 2012) </t>
  </si>
  <si>
    <t>Félix Darío Morgan</t>
  </si>
  <si>
    <t>Carlos Andrés Piñeres Lugo</t>
  </si>
  <si>
    <t xml:space="preserve">Píccolo (3 copias 6 hojas), flauta 1-2 ( 3 copias 6 hojas), oboe 1-2 ( 3 copias 6 hojas), clarinete 1-2 ( 8 copias 16 hojas), clarinete 3-4 ( 8 copias 16 hojas), clarinete bajo ( 3 copias 6 hojas), saxofón alto 1-2 ( 3 copias 6 hojas), saxofón tenor 1-2 ( 3 copias 6 hojas), similar saxo tenor (baritono) ( 3 copias 6 hojas), saxofón barítono ( 3 copias 6 hojas), fagot 1-2 (3 copias 3 hojas), cornos 1-2 ( 3 copias 6 hojas), cornos 3-4 ( 3 copias 6 hojas), trompetas 1-2 ( 3 copias 6 hojas), trompetas 3-4 ( 3 copias 6 hojas), trombones 1-2 ( 4 copias 8 hojas), trombón 3 ( 4 copias 8 hojas), barítonos 1-2 ( 6 copias 12 hojas), contrabajo ( 8 copias 16 hojas), lira (3 copias 3 hojas). </t>
  </si>
  <si>
    <t>Score no disponible. -Copia de partituras individuales, al parecer de impresión hecha en programa digital, están en buen estado pero poco legibles y con anotaciones previas hechas a lápiz.</t>
  </si>
  <si>
    <t xml:space="preserve">OASIS </t>
  </si>
  <si>
    <t>E. Velasquez en Medellín, marzo 5 del 72</t>
  </si>
  <si>
    <t>Guión para gran banda en Bb 2 copias y paquete de partituras individuales.</t>
  </si>
  <si>
    <t xml:space="preserve">REFLEJOS </t>
  </si>
  <si>
    <t>Pedro Morales Pino ( 22 de febrero de 1863 - 04 de marzo de 1926)</t>
  </si>
  <si>
    <t>Arreglo especial de Miguel Duarte</t>
  </si>
  <si>
    <t>Antonio Bedoya  en 1969</t>
  </si>
  <si>
    <t>Score y paquete de partituras, manuscritos originales completo</t>
  </si>
  <si>
    <t>SELLO - ANTONIO BEDOYA COPISTA DE MÚSICA. - SELLO BANDA NACIONAL BOGOTÁ. - SELLO CASA NACIONAL MUSICAL, JAIME BLANCO.</t>
  </si>
  <si>
    <t xml:space="preserve">LORENA </t>
  </si>
  <si>
    <t>Alejandro Forero Varón</t>
  </si>
  <si>
    <t>Score 2 copias y partituras individuales completos.</t>
  </si>
  <si>
    <t xml:space="preserve">Flauta 1 ( 2 copias 2 hojas), flauta 2 ( 1 copia 1 hoja), oboe 1 ( 1 copia 1 hoja), oboe 2 ( 1 copia 1 hoja), clarinete Eb ( 1 copia 1 hoja), clarinete solo ( 3 copias 3 hojas), clarinete 1  ( 1 copia 1 hoja),  clarinete 2 ( 2 copias 2 hojas), clarinete 3 ( 2 copias 2 hojas), saxofón alto 1 ( 1 copia 1 hoja), saxofón alto 2 ( 1 copia 1 hoja), saxofón tenor ( 1 copia 1 hoja), saxofón barítono ( 1 copia 1 hoja), fagot ( 1 copia 1 hoja), corno 1 ( 1 copia 1 hoja), corno 2 ( 1 copia 1 hoja), corno 3 ( 1 copia 1 hoja), corno 4 ( 1 copia 1 hoja), trompeta sola ( 1 copia 1 hoja), trompeta 1 ( 1 copia 1 hoja), trompeta 2 ( 1 copia 1 hoja), trompeta 3 ( 1 copia 1 hoja), bugle 1 ( 1 copia 1 hoja), bugle 2 ( 1 copia 1 hoja), fliscorno tenor ( 2 copias 2 hojas) trombón 1 ( 3 copias 3 hojas), trombón 2 ( 1 copia 1 hoja), trombón 3 ( 1 copia 1 hoja), tuba ( 3 copias 3 hojas), redoblante ( 2 copias 2 hojas), platillos y bombo ( 2 copias 2 hojas). </t>
  </si>
  <si>
    <t>SELLO - BANDA SINFÓNICA DEPARTAMENTAL DEL TOLIMA.</t>
  </si>
  <si>
    <t xml:space="preserve">Score completo disponible 2 copias las cuales se encuentran en buen estado y legibles.  -Copias de manuscrito original. -Las partes individuales están en buen estado, completas, legibles, sin anotaciones ni cinta. - Se encuentra firma del copista Alejandro Forero. </t>
  </si>
  <si>
    <t xml:space="preserve">CAPRICHO Op 17 </t>
  </si>
  <si>
    <t>FANTASÍA</t>
  </si>
  <si>
    <t xml:space="preserve">Score y partituras individuales para banda, manuscrito original y paquete de copias. </t>
  </si>
  <si>
    <t>SELLO - E. CONTI &amp; C. BOGOTÁ</t>
  </si>
  <si>
    <t xml:space="preserve">CHAMBÚ </t>
  </si>
  <si>
    <t>Luis Eduardo Nieto ( 21 de junio de 1899 - 22 de diciembre de 1968)</t>
  </si>
  <si>
    <t xml:space="preserve">EL PICACHO  </t>
  </si>
  <si>
    <t>Partitura para piano y paquete de partituras individuales incompletas sin score.</t>
  </si>
  <si>
    <t>ISABEL</t>
  </si>
  <si>
    <t>Jorge Vargas M.</t>
  </si>
  <si>
    <t>Score y paquete partituras individuales completo.</t>
  </si>
  <si>
    <t xml:space="preserve">INTERMEZZO N° 4 </t>
  </si>
  <si>
    <t>Miguel Pinto Campa</t>
  </si>
  <si>
    <t xml:space="preserve">MARÍA ELENA </t>
  </si>
  <si>
    <t>Score completo disponible, dos copias, una suelta y la otra posee cinta cristalizada. -Las partituras se encuentran en buen estado, legibles, no poseen rayones.</t>
  </si>
  <si>
    <t xml:space="preserve">ALLÁ ARRIBA EN AQUEL ALTO  </t>
  </si>
  <si>
    <t xml:space="preserve">José Rozo Contreras </t>
  </si>
  <si>
    <t>Score y partituras individuales para banda junto con paquete de copias completo.</t>
  </si>
  <si>
    <t xml:space="preserve">SELLO - ANTONIO BEDOYA, COPISTA DE MÚSICA.  - SELLO BANDA SINFÓNICA BOGOTÁ </t>
  </si>
  <si>
    <t>Score completo disponible. -Manuscrito original y paquete de copias completas y en buen estado. - Los manuscritos originales contienen anotaciones en color rojo y esfero azul. - El papel de sarrusófono es un manuscrito diferente al original, contiene una firma de " Enrique Otalora". - El score original está en estado regular, las hojas están dobladas .</t>
  </si>
  <si>
    <t>CUANDO CAIGAN LAS HOJAS</t>
  </si>
  <si>
    <t xml:space="preserve">Score y paquete de partituras individuales completo, formato instrumental pequeño. </t>
  </si>
  <si>
    <t xml:space="preserve">Flautas ( 3 copias 3 hojas), oboes ( 3 copias 3 hojas), clarinete requinto en Eb ( 3 copias 3 hojas), solo clarinetes ( 3 copias 3 hojas), clarinete 1 ( 2 copias 2 hojas), clarinete 2 ( 3 copias 3 hojas), clarinete 3 ( 1 copia 1 hoja), clarinete alto ( 3 copias 3 hojas), saxofón soprano ( 3 copias 3 hojas), saxofón alto en Eb ( 3 copias 3 hojas) saxofón tenor en Bb ( 3 copias 3 hojas), saxofón barítono en Eb ( 3 copias 3 hojas), cornos 1-2 en Eb ( 3 copias 3 hojas),  cornos 3-4 en Eb ( 3 copias 3 hojas), saxhón Bb ( 2 copias 2 hojas), bajo en Bb ( 2 copias 2 hojas). </t>
  </si>
  <si>
    <t xml:space="preserve">LEONCITO </t>
  </si>
  <si>
    <t xml:space="preserve">Score condensado y paquete de partituras completo. </t>
  </si>
  <si>
    <t xml:space="preserve">Flauta 1 ( 2 copias 2 hojas), flauta 2 ( 1 copia 1 hoja), oboe 1 ( 1 copia 1 hoja), oboe 2 ( 1 copia 1 hoja), clarinete en Eb ( 1 copia 1 hoja), clarinete solo ( 1 copia 1 hoja), clarinete 1  ( 1 copia 1 hoja), clarinete 2 ( 1 copia 1 hoja), clarinete 3 ( 1 copia 1 hoja), clarinete alto ( 1 copia 1 hoja), clarinete bajo ( 1 copia 1 hoja), saxofón alto 1  ( 1 copia 1 hoja) saxofón alto 2 ( 1 copia 1 hoja), saxofón tenor ( 1 copia 1 hoja), saxofón barítono ( 1 copia 1 hoja), fagot ( 1 copia 1 hoja), corno 1 en F ( 1 copia 1 hoja), corno 2 en F ( 1 copia 1 hoja), corno 3 en F ( 1 copia 1 hoja), corno 4 en F ( 1 copia 1 hoja), trompeta 1 ( 1 copia 1 hoja), trompeta 2 ( 1 copia 1 hoja), trompeta 3 ( 1 copia 1 hoja), bugle ( 1 copia 1 hoja), fliscorno tenor ( 1 copia 1 hoja),  trombón 1 ( 1 copia 1 hoja), trombón 2 ( 1 copia 1 hoja), trombón 3 ( 1 copia 1 hoja), bajo en Bb ( 3 copias 3 hojas), redoblante ( 2 copias 2 hojas), plato bombo ( 2 copias 2 hojas). </t>
  </si>
  <si>
    <t>SELLO - INSTITUTO COLOMBIANO DE CULTURA BANDA NACIONAL. SELLO- BANDA SINFÓNICA DEPTAL DEL TOLIMA.</t>
  </si>
  <si>
    <t xml:space="preserve">Score completo disponible, copia de manuscrito. - El paquete se encuentra en muy buen estado, legible, la copia del score tiene cinta. </t>
  </si>
  <si>
    <t xml:space="preserve">BUNDE TOLIMENSE </t>
  </si>
  <si>
    <t>BUNDE</t>
  </si>
  <si>
    <t>Alberto Castilla (9 de abril de 1878 - 10 de junio de 1937)</t>
  </si>
  <si>
    <t>Score completo y partituras individuales para banda, manuscrito original y paquete de copias completo.</t>
  </si>
  <si>
    <t xml:space="preserve">SELLO - BANDA NACIONAL BOGOTÁ-  SELLO- ANTONIO BEDOYA </t>
  </si>
  <si>
    <t>SANJUANERO TOLIMENSE</t>
  </si>
  <si>
    <t>SANJUANERO</t>
  </si>
  <si>
    <t xml:space="preserve">Germán Camacho Serrano </t>
  </si>
  <si>
    <t>Score completo y partituras completo, copia de dos manuscritos diferentes</t>
  </si>
  <si>
    <t>Flauta ( 2 copias 2 hojas), oboe ( 1 copia 1 hoja), clarinete ( 2 copias 2 hojas), saxofón alto ( 2 copias 2 hojas), saxofón tenor ( 1 copia 1 hoja), saxofón barítono ( 1 copia 1 hoja),  corno en F ( 3 copia 3 hojas), fagot ( 1 copia 1 hoja), trompeta ( 3 copias 3 hojas), bugle ( 1 copia 1 hoja), fliscorno tenor ( 1 copia 1 hoja), trombón ( 3 copias 3 hojas), tuba en C ( 1 copia 1 hojas), redoblante ( 1 copia 1 hoja), chucho ( 1 copia 1 hoja), bombo o tambora (1 copia 1 hoja), platillo ( 1 copia 1 hoja).</t>
  </si>
  <si>
    <t>Score completo disponible, dos paquetes de copias de manuscritos diferentes originales. -El primer paquete de copias está completo en buen estado y contiene su respectivo score. -El segundo paquete de copias en estado regular muy borroso, es copia de otro manuscrito al parecer más antiguo pero está sin score. -Se encuentra un score unido con cinta cristalizada.</t>
  </si>
  <si>
    <t xml:space="preserve">DANZA NEGRA </t>
  </si>
  <si>
    <t>CUMBIA</t>
  </si>
  <si>
    <t xml:space="preserve">Luis Eduardo Bermúdez ( 25 de enero de 1912 - 23 de abril de 1994) </t>
  </si>
  <si>
    <t xml:space="preserve">Jesús Palomares </t>
  </si>
  <si>
    <t>Score y paquete de partituras, 5 paquetes de copias completos.</t>
  </si>
  <si>
    <t xml:space="preserve">MIRANDO AL VALLE DEL CAUCA  </t>
  </si>
  <si>
    <t>Jorge Villamil (6 de junio de 1929 - 28 de febrero de 2010)</t>
  </si>
  <si>
    <t xml:space="preserve">Carlos Montoya G. </t>
  </si>
  <si>
    <t xml:space="preserve">Score y partituras individuales para banda, arreglo hecho en programa de edición musical. </t>
  </si>
  <si>
    <t xml:space="preserve">Score completo disponible, impresión. - las partituras se encuentran en buen estado, legibles. - Hacen falta las partituras individuales de timbal, percusión y batería. - Se encuentran dos copias del score, una anillada. </t>
  </si>
  <si>
    <t xml:space="preserve">TE OLVIDÉ </t>
  </si>
  <si>
    <t xml:space="preserve">Francisco Zumaqué </t>
  </si>
  <si>
    <t>Paquete de partituras incompletas sin score.</t>
  </si>
  <si>
    <t>Score no disponible, paquete incompleto de partituras individuales. -Las partituras son legibles pero contienen cinta que ya está cristalizada. -Algunas impresiones contienen el nombre A. M. Peñalosa, posible compositor.</t>
  </si>
  <si>
    <t xml:space="preserve">PACÍFICO  </t>
  </si>
  <si>
    <t xml:space="preserve">Scores y partituras individuales, hecho en programa de edición musical, paquete completo. </t>
  </si>
  <si>
    <t xml:space="preserve">Score completo disponible, impresión. -Paquete de partituras completo en buen estado legibles. - posee anotación en la hoja de presentación de la Comisión del Ministerio de Cultura. </t>
  </si>
  <si>
    <t xml:space="preserve">LA PUERCA </t>
  </si>
  <si>
    <t>Victoriano Valencia</t>
  </si>
  <si>
    <t>Score completo y paquete de partituras individuales completo.</t>
  </si>
  <si>
    <t xml:space="preserve">Flauta 1-2 (3 copias 3 hojas), clarinete 1 ( 4 copias 4 hojas), clarinete 2-3 ( 7 copias 7 hojas), saxofón alto 1-2 (2 copias 2 hojas), saxofón tenor ( 3 copias 3 hojas), saxofón barítono ( 2 copias 2 hojas), trompeta 1 ( 4 copias 4 hojas), trompeta 2-3 ( 5 copias 5 hojas), trombón 1 ( 1 copia 1 hoja), trombones 2-3 ( 2 copias 2 hojas), fliscorno barítono 1-2 ( 3 copias 3 hojas), tuba ( 4 copias 4 hojas), platillos ( 2 copias 2 hojas), bombo ( 2 copias 2 hojas), redoblante ( 2 copias 2 hojas). </t>
  </si>
  <si>
    <t>Score completo disponible, impresión. - Paquete de partituras completo en buen estado, legible. - Obra en la que está el score en una cartilla hecha junto con el Ministerio de Cultura  "Homenaje Nacional de Música Popular 1998".</t>
  </si>
  <si>
    <t xml:space="preserve">LA GUACHERNA </t>
  </si>
  <si>
    <t xml:space="preserve">Germán Moreno Sánchez </t>
  </si>
  <si>
    <t>Flauta 1 ( 2 copias 2 hojas), flauta 2 ( 2 copias 2 hojas), oboe 1 ( 2 copias 2 hojas), oboe 2 ( 2 copias 2 hojas), clarinete 1 ( 4 copias 12 hojas), clarinete 2 ( 4 copias 8 hojas), clarinete 3 ( 4 copias 8 hojas), saxofón alto 1 ( 2 copias 4 hojas), saxofón alto 2 ( 2 copias 4 hojas), saxofón tenor (2 copias 4 hojas), saxofón barítono ( 2 copias 4 hojas), fagot 1 ( 2 copias 4 hojas), fagot 2 ( 2 copias 4 hojas), corno 1-2 en Eb ( 4 copias 4 hojas), corno 3 - 4 ( 3 copias 3 hojas), trompeta 1 ( 2 copias 2 hojas), trompeta 2 ( 3 copias 3 hojas), trompeta 3 ( 2 copias 2 hojas),trombón 1 ( 2 copias 4 hojas), trombón 2 ( 2 copias 4 hojas), trombón 3 ( 2 copias 4 hojas), fliscorno baritono ( 4 copias 8 hojas), tuba Bb ( 4 copias 8 hojas), contrabajo ( 4 copias 8 hojas), timbales ( 2 copias 2 hojas), percusión ( 4 copias 8 hojas).</t>
  </si>
  <si>
    <t>Score no disponible. -Paquete de partituras en buen estado al parecer la instrumentación está completa, algunas partituras se encuentran unidas con cinta.</t>
  </si>
  <si>
    <t xml:space="preserve">ATLANTICO </t>
  </si>
  <si>
    <t>PORRO</t>
  </si>
  <si>
    <t xml:space="preserve">Manuel Pinto </t>
  </si>
  <si>
    <t xml:space="preserve">Score  y paquete de partituras individuales completo. </t>
  </si>
  <si>
    <t>Píccolo ( 1 copia 1 hoja), flauta 1 (3 copias 3 hojas), oboe 1-2 ( 3 copias 3 hojas), requinto en Eb ( 1 copia 1 hoja), clarinete solo y clarinete 1 ( 5 copias 10 hojas), clarinete 2 ( 5 copias 5 hojas), clarinete 3 ( 5 copias 5 hojas), clarinete bass ( 1 copia 1 hojas), saxofón alto 1-2 ( 2 copias 2 hojas), saxofón tenor ( 1 copia 1 hoja), saxofón barítono ( 1 copia 1 hoja), fagot ( 3 copias 3 hojas ), corno en F 1-3 ( 3 copias 3 hojas), corno 2-4 ( 3 copias 3 hojas), bugle 1-2 ( 2 copias 2 hojas), trompeta 1-2-3 ( 3 copias 3 hojas), fliscorno tenor 1-2 ( 5 copias 5 hojas), trombón 1 ( 4 copias 4 hojas), trombón 2-3 ( 2 copias 2 hojas), tuba C ( 5 copias 5 hojas), string bass ( 5 copias 5 hojas), percusión ( 5 copias 5 hojas).</t>
  </si>
  <si>
    <t xml:space="preserve">SAQUITO </t>
  </si>
  <si>
    <t xml:space="preserve">Flauta 1- 2 ( 4 copias 4 hojas), oboe 1-2 ( 4 copias 4 hojas), requinto en Eb ( 1 copia 1 hoja), solo clarinete ( 2 copias 2 hojas), clarinete 1-2-3 ( 8 copias 8 hojas), saxofón alto 1,2 3 ( 2 copias 2 hojas), saxofón tenor ( 1 copia 1 hoja), corno 1-2 F ( 4 copias 4 hojas), trompetas 1-2 ( 5 copias 5 hojas), bugle 1 ( 3 copias 3 hojas), trombón 1-2 ( 5 copias 5 hojas), fliscorno tenor ( 2 copias 2 hojas), tuba Bb ( 4 copias 4 hojas), redoblante ( 2 copias 2 hojas), plato bombo ( 2 copias 2 hojas), guia de percusión ( 1 copia 2 hojas). </t>
  </si>
  <si>
    <t xml:space="preserve">SELLO - BANDA SINFÓNICA DEL TOLIMA </t>
  </si>
  <si>
    <t>Score completo disponible, copia anillada. -Partes individuales en buen estado, legibles. -El papel de clarinete 2 tiene una hoja que es una impresión hecha en programa digital. - Son copias de manuscrito.</t>
  </si>
  <si>
    <t xml:space="preserve">SI, SI ... COLOMBIA </t>
  </si>
  <si>
    <t>"ONOMA"</t>
  </si>
  <si>
    <t>Paquete de partituras individuales sin score hechas en programa digital sin score.</t>
  </si>
  <si>
    <t>EL SAPO VIEJO</t>
  </si>
  <si>
    <t>PORRO TRADICIONAL PELAYERO</t>
  </si>
  <si>
    <t xml:space="preserve">Score y paquete de partituras para banda completo. </t>
  </si>
  <si>
    <t>HUMORÍSMO</t>
  </si>
  <si>
    <t>Alvaro Romero (3 de de abril de 1909 - 30 de diciembre de 1999)</t>
  </si>
  <si>
    <t>Guía de piano y paquete de partituras completo.</t>
  </si>
  <si>
    <t xml:space="preserve">PAINIMA </t>
  </si>
  <si>
    <t xml:space="preserve">Score y paquete de partituras para banda incompleto. </t>
  </si>
  <si>
    <t>Flauta 1 ( 2 copias 2 hojas), oboe 1-2 ( 2 copias 2 hojas), clarinete en Eb ( 1 copia 1 hoja), clarinete solo Bb (1 copia 1 hojas), clarinete 1 -2 Bb ( 3 copias 3 hojas), clarinete 3 Bb ( 2 copias 2 hojas), saxofón alto 1-2 ( 2 copias 2 hojas), saxofón tenor ( 1 copia 1 hoja), saxofón barítono ( 1 copia 1 hoja), fagot ( 1 copia 1 hoja),  corno 1-2 en F  ( 2 copias 2 hojas), corno 3-4 F ( 2 copias 2 hojas), bugle 1-2 ( 2 copias 2 hojas), trompeta sola ( 1 copia 1 hoja),  trompeta 1-2 ( 2 copias 2 hojas), trompeta 3 ( 1 copia 1 hoja), trombón 1-2 ( 2 copias 2 hojas), trombón 3-4 ( 2 copias 2 hojas), fliscorno tenor ( 1 copia 1 hoja), tuba ( 3 copias 3 hojas), redoblante ( 1 copia 1 hoja), platillos - bombo ( 2 copias 2 hojas).</t>
  </si>
  <si>
    <t xml:space="preserve">SELLO - BANDA DEPTAL SINFÓNICA DEL TOLIMA </t>
  </si>
  <si>
    <t>Score completo disponible anillado, copia de manuscrito. -Las partituras se encuentran en buen estado, legibles sin rayones. -Se encuentra la firma de "Alejandro Forero V.". -Hace falta la partitura de la flauta 2</t>
  </si>
  <si>
    <t xml:space="preserve">LA CUMBIA DEL CARIBE </t>
  </si>
  <si>
    <t>Edmundo Arias (5 de diciembre de 1925 - 28 de enero de 1993)</t>
  </si>
  <si>
    <t>Julian Vargas 2001</t>
  </si>
  <si>
    <t>Score y paquete de partituras completo para banda.</t>
  </si>
  <si>
    <t>GALERÓN LLANERO</t>
  </si>
  <si>
    <t>Score y paquete de partituras incompleto.</t>
  </si>
  <si>
    <t xml:space="preserve">Flautín Db ( 1 copia 1 hoja), flauta 1 ( 1 copia 1 hoja), flauta 2 ( 1 copia 1 hoja), oboe 1 ( 2 copias 2 hojas), oboe 2 ( 1 copia 1 hoja), clarinete píccolo 1 en Eb ( 1 copia 1 hoja), clarinete soprano 1 Bb ( 5 copias 5 hojas), clarinete 2 Bb ( 7 copias 7 hojas), saxofón contralto 1 Eb ( 1 copia 1 hoja), saxofón contralto 2 en Eb ( 1 copia 1 hoja), saxofón tenor ( 1 copia 1 hoja), saxofón barítono ( 1 copia  1 hoja), fagot 1 ( 2 copias 2 hojas), corno 1 en Eb ( 2 copias 2 hojas), corno 2 en Eb ( 2 copias 2 hojas), corneta 1 en Bb ( 2 copias 2 hojas), corneta 2 en Bb ( 2 copias 2 hojas), fliscorno sopranino en Eb ( 1 copia 1 hoja), fliscorno soprano 1 Bb ( 2 copias 2 hojas), fliscorno soprano 2 Bb ( 2 copias 2 hojas), fliscorno tenor 1 en Bb ( 2 copias 2 hojas), fliscorno tenor 2 en Bb ( 1 copia 1 hoja), trombón tenor 1 ( 2 copias 2 hojas), trombón tenor 2 ( 1 copia 1 hoja), trombón bajo ( 1 copia 1 hoja), fliscorno contrabajo en Bb ( 4 copias 4 hojas), contrabasso a corda ( 1 manus, 3 copias 3 hojas), tamburo ( 2 copias 2 hojas), caja platos ( 1 copia 1 hoja). </t>
  </si>
  <si>
    <t>SELLO - ANTONIO BEDOYA, COPISTA DE MÚSICA.  SELLO - BANDA SINFÓNICA BOGOTÁ</t>
  </si>
  <si>
    <t xml:space="preserve">ESPIRITU COLOMBIANO </t>
  </si>
  <si>
    <t>Luis Eduardo Bermúdez ( 25 de enero de 1912 - 23 de abril de 1994)</t>
  </si>
  <si>
    <t>Score y paquete de partituras completo.</t>
  </si>
  <si>
    <t xml:space="preserve">SELLO - BANDA NACIONAL BOGOTÁ </t>
  </si>
  <si>
    <t xml:space="preserve">CALI PACHANGUERO </t>
  </si>
  <si>
    <t>SALSA</t>
  </si>
  <si>
    <t xml:space="preserve">Píccolo ( 3 copias 6 hojas), flautas 1-2 ( 3 copias 6 hojas), oboe 1 -2 ( 3 copias 6 hojas), clarinetes 1-2 ( 7 copias 14 hojas), clarinete  3 -4 ( 6 copias 12 hojas), clarinete bajo ( 3 copias 6 hojas), saxofón alto 1 -2 ( 2 copias 6 hojas), saxofón tenor 1-2 ( 2 copias 4 hojas), saxofón barítono ( 2 copias 4 hojas), fagot 1-2 ( 2 copias 5 hojas), cornos 1 - 2 en F ( 3 copias 6 hojas), cornos 3-4 ( 3 copias 6 hojas), trompetas 1-2 ( 4 copias 8 hojas), trompetas 3-4 ( 5 copias 10 hojas),  trombones 1-2 ( 3 copias 6 hojas), trombón 3 ( 3 copias 6 hojas), barítono en C ( 10 copias 26 hojas), bajos ( 7 copias 20 hojas), timpani ( 3 copias 3 hojas). </t>
  </si>
  <si>
    <t>"COPETÓN COPETONCITO"</t>
  </si>
  <si>
    <t>Alejandro Wills ( 1887 - 1943 )</t>
  </si>
  <si>
    <t xml:space="preserve">Score y paquete de partituras para banda, manuscrito original completo. </t>
  </si>
  <si>
    <t>Flauta 1 ( 1 manus), flauta 2 ( 1 manus), oboe 1 ( 1 manus ), oboe 2 ( 1 manus ),  clarinete píccolo 1 en Eb ( 1 manus), clarinete píccolo 2 en Eb ( 1 manus), clarinete soprano 1A en Bb ( 2 manus), clarinete soprano 1B en Bb ( 2 manus), clarinete soprano 2A en Bb ( 2 manus), clarinete soprano 2B en Bb ( 2 manus), clarinete contralto 1 en Eb ( 1 manus), clarinete contralto 2 en Eb ( 1 manus), saxófono contralto 1 en Eb ( 1 manus), saxófono contralto 2 en Eb ( 1 manus), saxófono tenore ( 1 manus), saxófono barítono ( 1 manus), saxófono basso ( 1 manus), corno 1 en Eb ( 1 manus), corno 2 en Eb ( 1 manus), cornetta 1 en Bb ( 1 manus), cornetta 2 en Bb ( 1 manus), fliscorno soprano 1 en Bb ( 1 manus), fliscorno soprano 2 en Bb ( 1 manus), fliscorno contralto 1 en Eb ( 1 manus), fliscorno contralto 2 en Eb ( 1 manus), fliscorno tenore 1 en Bb ( 1 manus), fliscorno tenore 2 en Bb ( 1 manus), fliscorno basso 1 en Bb ( 1 manus), fliscorno basso 2 in Bb ( 1 manus), fliscorno basso grave en F ( 1 manus), fliscorno basso grave en Eb ( 1 manus), trombone tenore 1 ( 1 manus), trombone tenore 2 ( 1 manus), trombone basso ( 1 manus), fliscorno contrabasso in Bb ( 2 manus), contrabasso a corda ( 2 manus), tamburo ( 1 manus), gran casa e platti ( 1 manus), sarrusófono contrabasso en Eb ( 1 manus).</t>
  </si>
  <si>
    <t>SELLO - ANTONIO BEDOYA, COPISTA DE MÚSICA.  SELLO- BANDA SINFÓNICA BOGOTÁ</t>
  </si>
  <si>
    <t xml:space="preserve">Score completo disponible, manuscrito original. -Se encuentra score unido con cinta cristalizada, en estado regular, legible con las esquinas de las hojas dobladas. -Las partituras individuales son legibles, con anotaciones en lápiz color rojo, algunas hojas contienen recortes y las esquinas de las hojas están dobladas. algunas con cinta cristalizada. -Se anexa un paquete de copias de algunos manuscritos. </t>
  </si>
  <si>
    <t xml:space="preserve">EL AÑO VIEJO </t>
  </si>
  <si>
    <t>Miguel Angel Casas</t>
  </si>
  <si>
    <t>EL CALENTANO</t>
  </si>
  <si>
    <t>Luis Enrique Aragón (2 de Octubre de 1951)</t>
  </si>
  <si>
    <t>Score reducido y paquete de partituras individuales incompleto.</t>
  </si>
  <si>
    <t xml:space="preserve">Flauta 1 ( 2 copias 2 hojas), flauta 2 ( 1 copia 1 hoja), oboe 1 ( 2 copias 2 hojas), oboe 2 ( 1 copia 1 hoja), clarinete requinto ( 1 copia 1 hoja), clarinete solo (2 copias 2 hojas), clarinete 1 ( 2 copias 2 hojas), clarinete 2 ( 4 copias 4 hojas), clarinete 3 ( 3 copias 3 hojas), saxofón alto 1 ( 1 copia 1 hoja), saxofón alto 2 ( 1 copia 1 hoja), saxofón tenor ( 1 copia 1 hoja), saxofón barítono ( 1 copia 1 hoja), fagot ( 2 copias 2 hojas), corno 1 en F ( 1 copia 1 hoja), corno 2 en F ( 1 copia 1 hoja), corno 3 en F ( 2 copias 2 hojas), trompeta 1 ( 2 copias 2 hojas), trompeta 2 ( 2 copias 2 hojas), bugle 1 ( 2 copias 2 hojas), trombón 1 ( 2 copias 2 hojas), trombón 2 ( 1 copia 1 hoja), trombón 3 ( 1 copia 1 hoja), fliscorno tenor 1 - 2 ( 3 copias 3 hojas), tuba Bb ( 4 copias 4 hojas), contrabajo de cuerda ( 3 copias 6 hojas), redoblante ( 2 copias 2 hojas), plato y bombo ( 2 copias 2 hojas).  </t>
  </si>
  <si>
    <t>SELLO - BANDA DEPARTAMENTAL DEL TOLIMA, IBAGUÉ.</t>
  </si>
  <si>
    <t xml:space="preserve">EL VIEJO ALEJANDRO </t>
  </si>
  <si>
    <t>Score condensado y partituras individuales.</t>
  </si>
  <si>
    <t xml:space="preserve">Flauta 1 ( 2 copias 2 hojas), flauta 2 ( 1 copia 1 hoja), oboe 1 ( 1 copia 1 hoja), clarinete en Eb ( 1 copia 1 hoja), clarinete solo ( 2 copia 2 hojas), clarinete 1 ( 2 copias 2 hojas), clarinete 2 ( 3 copias 3 hojas),  clarinete 3 ( 3 copias 3 hojas), saxofón alto 1-2 ( 2 copias 2 hojas), saxofón tenor ( 1 copia 1 hoja), saxofón barítono ( 1 copia 1 hoja), fagot ( 2 copias 2 hojas), corno 1 F ( 2 copias 2 hojas), corno 2 F ( 1 copia 1 hoja), corno 3 F ( 1 copia 1 hoja), trompeta sola ( 2 copias 2 hojas), trompeta 1 ( 2 copias 2 hojas), trompeta 2 ( 1 copia 1 hoja), trompeta 3 ( 1 copia 1 hoja), trombón 1 -2 ( 2 copias 2 hojas), trombón 3 - 4 ( 2 copias 2 hojas), fliscorno tenor ( 2 copias 2 hojas),  bajo Bb ( 5 copias 5 hojas), bajo F ( 1 copia 1 hoja), string bass ( 3 copias 3 hojas), redoblante ( 2 copias 2 hojas), platillos bombo ( 2 copias 2 hojas). </t>
  </si>
  <si>
    <t>LOS NOVIOS</t>
  </si>
  <si>
    <t>Alvaro Mercado B. Abril 2001</t>
  </si>
  <si>
    <t xml:space="preserve">Píccolo (1 copia 1 hoja), flauta 1 ( 1 copia 1 hoja), flauta 2 ( 1 copia 1 hoja), oboe 1-2 ( 2 copias 2 hojas), requinto (1 copia 1 hoja), clarinete 1 ( 4 copias 4 hojas), clarinete 2 ( 2 copias 2 hojas), clarinete 3 ( 2 copias 2 hojas), clarinete bass ( 1 copia 1 hoja), saxofón alto 1-2 (2 copias 2 hojas), saxofón tenor 1-2 ( 2 copias 2 hojas), saxofón barítono ( 1 copia 1 hoja), fagot ( 1 copia 1 hoja), corno 1-2 ( 2 copias 2 hojas), corno 3 ( 1 copia 1 hoja), corno 4 en Eb ( 1 copia 1 hoja), bugle 1-2 ( 2 copias 2 hojas), trompetas 1,2,3 ( 3 copias 3 hojas), trombón 1-2 ( 2 copias 2 hojas), trombón 3 ( 1 copia 1 hoja), bombardino 1-2 ( 2 copias 2 hojas), tuba ( 2 copias 2 hojas), contrabajo ( 1 copia 1 hoja), raspa ( 1 copia 1 hoja), batería ( 1 copia 1 hoja), tumbadoras ( 1 copia 1 hoja), plato bombo ( 1 copia 1 hoja). </t>
  </si>
  <si>
    <t xml:space="preserve">Score disponible, copias de manuscrito original. -La copia de score está anillada en buen estado, únicamente con las anotaciones originales del manuscrito, en la primera hoja contiene una anotación " El Juglar Criollo, nació: Fusagasugá hace 100 años". -Las copias de partituras individuales están completas, en buen estado, legibles, sin rayones ni anotaciones. </t>
  </si>
  <si>
    <t xml:space="preserve">AQUELLOS OJOS VERDES </t>
  </si>
  <si>
    <t xml:space="preserve">Miguel Pinto </t>
  </si>
  <si>
    <t xml:space="preserve">Yolanda Loaiza V. </t>
  </si>
  <si>
    <t>Miguel pinto</t>
  </si>
  <si>
    <t xml:space="preserve">Piccolo y flauta 3 ( 1 copia 1 hoja), flauta 1 ( 2 copias 2 hojas), flauta 2 ( 1 copia 1 hoja), oboe 1 ( 2 copias 2 hojas), oboe 2 ( 1 copia 1 hoja), clarinete Eb ( 1 copia 1 hoja), clarinete 1 ( 5 copias 10 hojas), clarinete 2 ( 4 copias 4 hojas), clarinete 3 ( 4 copias 4 hojas), clarinete bajo ( 1 copia 1 hoja), saxofón alto 1 - 2 ( 2 copias 2 hojas), saxofón tenor ( 2 copias 2 hojas), saxofón barítono ( 1 copia 1 hoja), fagotes ( 2 copias 2 hojas), corno 1-2 en F ( 2 copias 2 hojas), corno 3 (1 copia 1 hoja), corno 4 ( 1 copia 1 hoja), trompeta 1 ( 3 copias 3 hojas), trompetas 2 y 3 ( 2 copias 2 hojas), trombón 1 - 2 ( 4 copias 4 hojas), trombón 3 ( 1 copia 1 hoja), barítono 1-2 ( 3 copias 3 hojas), tubas ( 4 copias 4 hojas), contrabajo ( 3 copias 3 hojas), timpani ( 1 copia 1 hoja), percusión ( 2 copias 4 hojas). </t>
  </si>
  <si>
    <t xml:space="preserve">Score disponible, copias de manuscrito original. -La copia de score está anillada en buen estado, únicamente con las anotaciones originales del manuscrito.-Las copias de partituras individuales se encuentran en buen estado, legibles, con anotaciones a lápiz. -Con respecto al score hacen falta las partituras individuales de clarinete alto, voz, arpa y violonchelo. - La partitura individual de saxofón tenor contiene una copia con un manuscrito diferente al original. </t>
  </si>
  <si>
    <t xml:space="preserve">MOSAICO NAVIDEÑO A LA COLOMBIANA </t>
  </si>
  <si>
    <t xml:space="preserve">Flauta 1-2 ( 2 copias 10 hojas), flauta 3 ( 2 copias 10 hojas), oboe 1-2 ( 3 copias 15 hojas), clarinete Eb ( 2 copias 8 hojas), clarinete 1 en Bb ( 4 copias 20 hojas), clarinetes 2-3 en Bb ( 7 copias 42 hojas y 4 hojas del último mov.), saxofón alto 1-2 ( 2 copias 8 hojas), saxofón tenor ( 1 copia 2 hojas y 4 hojas incompletas), saxofón barítono ( 2 copias 8 hojas), fagot 1-2 ( 2 copias 8 hojas), cornos 1-2  en F ( 4 copias 18 hojas), cornos 3-4 en F ( 4 copias 20 hojas), trompetas 1-2 en Bb ( 3 copias 12 hojas), trompetas 3-4 en Bb ( 3 copias 12 hojas), trombón 1-2 ( 3 copias 15 hojas), trombón 3 ( 3 copias 14 hojas), fliscornos ( 3 copias 15 hojas), tuba y contrabajo ( 7 copias 42 hojas), timbales ( 2 copias 6 hojas), percusión ( 4 copias 12 hojas). </t>
  </si>
  <si>
    <t xml:space="preserve">RAPSODIA COLOMBIANA </t>
  </si>
  <si>
    <t>Score y paquete de partes incompleto,manuscrito original.</t>
  </si>
  <si>
    <t xml:space="preserve">RETAZOS </t>
  </si>
  <si>
    <t xml:space="preserve">Belisario Bautista </t>
  </si>
  <si>
    <t xml:space="preserve">Flauta 1 (3 copias 3 hojas), oboe ( 4 copias 4 hojas), requinto Eb (1 copia 1 hoja), clarinete solo ( 1 copia 1 hoja), clarinete 1 ( 4 copias 4 hojas), clarinete 2 ( 8 copias 8 hojas), saxofón soprano ( 1 copia 1 hoja), saxofón alto ( 2 copias 2 hojas), saxofón tenor ( 1 copia 1 hoja), saxofón barítono ( 1 copia 1 hoja), fagot ( 2 copias 2 hojas), corno 1 - 2 Eb ( 2 copias 2 hojas), corno 3 ( 2 copias 2 hojas), trompeta 1 ( 2 copias 2 hojas), trompeta 2 ( 1 copia 1 hoja), trompeta 3 ( 1 copia 1 hoja), bugle 1 ( 2 copia 2 hojas), bugle 2 (1 copia 1 hoja), trombones 1 - 2 ( 3 copias 3 hojas ), trombón 3 (1 copia 1 hoja), barítono 1 ( 3 copias 3 hojas), bajo en Bb ( 7 copias 7 hojas), contrabajo ( 3 copias 3 hojas), batería ( 5 copias 5 hojas), tenor solo ( 3 copias 3 hojas). </t>
  </si>
  <si>
    <t xml:space="preserve">SELLO - BANDA SINFÓNICA DEPTAL. DEL TOLIMA </t>
  </si>
  <si>
    <t xml:space="preserve">RIO CALI </t>
  </si>
  <si>
    <t xml:space="preserve">Score y paquete de partituras </t>
  </si>
  <si>
    <t>Flauta 1 ( 2 copias 2 hojas), flauta 2 ( 1 copia 1 hoja), flauta 3 ( 1 copia 1 hoja), oboe 1 ( 3 copias 3 hojas), clarinete requinto Eb ( 1 copia 1 hoja), clarinete solista Bb ( 5 copias 5 hojas), clarinete 2 Bb ( 3 copias 3 hojas), clarinete 3 Bb ( 2 copias 2 hojas), clarinete 4 Bb ( 3 copias 3 hojas), clarinete bajo Bb  (1 copia 1 hoja), saxofón alto 1 Eb ( 2 copias 2 hojas), saxofón alto 2 Eb ( 1 copia 1 hoja), saxofón tenor Bb ( 1 copia 1 hoja), saxofón barítono ( 1 copia 1 hoja), bassoon ( 2 copias 2 hojas), trompa 1 en F ( 2 copias 2 hojas), trompa 2 en F ( 1 copia 1 hoja), trompa 3 F ( 1 copia 1 hoja ), trompa 4 F ( 1 copia 1 hoja ), trompeta 1 Bb ( 2 copias 2 hojas), trompeta 2 ( 2 copias 2 hojas), trompeta 3 ( 2 copias 2 hojas), trompeta 4 ( 2 copias 2 hojas), trombón 1 ( 3 copias 3 hojas), trombón 2 ( 1 copia 1 hoja), trombón 3 ( 1 copia 1 hoja), trombón bajo ( 1 copia 1 hoja), barítono 1 ( 3 copias 3 hojas), barítono 2 ( 1 copia 1 hoja), tuba en C ( 5 copias 5 hojas), timbal ( 2 copias 2 hojas), percusión ( 2 copias 2 hojas), ring bass ( 5 copias 5 hojas).</t>
  </si>
  <si>
    <t>PIRULINO</t>
  </si>
  <si>
    <t>GAITA</t>
  </si>
  <si>
    <t>Alvaro Mercado en julio de 2001</t>
  </si>
  <si>
    <t>Score y paquete de partituras individuales para banda completo.</t>
  </si>
  <si>
    <t xml:space="preserve">Piccolo ( 1 copia 1 hoja), flauta 1 - 2 ( 2 copias 2 hojas), oboe 1 ( 3 copias 3 hojas), oboe 2 ( 1 copia 1 hoja), requinto 1 copia 1 hoja), clarinete 1 ( 7 copias 7 hojas), clarinete 2 ( 6 copias 6 hojas), clarinete bajo ( 1 copia 1 hoja), saxofón alto 1 - 2 ( 2 copias 2 hojas), saxofón tenor 1 - 2 ( 2 copias 2 hojas), saxofón barítono ( 1 copia 1 hoja), fagot ( 3 copias 3 hojas), corno 1 Eb ( 3 copias 3 hojas), corno 2-3 Eb ( 2 copias 2 hojas), corno 4 Eb (1 copia 1 hoja), trompeta 1 3 copias 3 hojas), trompeta 2 ( 3 copias 3 hojas), trompeta 3 ( 3 copias 3 hojas), bugle 1 ( 3 copias 3 hojas), bugle 2 ( 1 copia 1 hoja), trombón 1| (3 copias 3 hojas ), trombón 2 ( 1 copia 1 hoja), barítono 1 ( 4 copias 4 hojas ), baritono 2 ( 1 copia 1 hoja), tuba C ( 6 copias 6 hojas), contrabajo ( 4 copias 4 hojas), batería ( 2 copias 2 hojas), tumbadoras ( 2 copias 2 hojas), raspa - bombo ( 1 copia 1 hoja). </t>
  </si>
  <si>
    <t xml:space="preserve">Score completo disponible. Copia de manuscrito. - Las partituras individuales se encuentran en buen estado, legibles, sin rayones ni anotaciones. </t>
  </si>
  <si>
    <t>VIVAN LAS FIESTAS</t>
  </si>
  <si>
    <t xml:space="preserve">Roberto Diaz </t>
  </si>
  <si>
    <t xml:space="preserve">Paquete de partituras individuales completo sin score </t>
  </si>
  <si>
    <t xml:space="preserve">Score no disponible. paquete de partituras individuales incompleto, copia de manuscrito. se encuentra en buen estado, legible. </t>
  </si>
  <si>
    <t xml:space="preserve">ARDE ROMA </t>
  </si>
  <si>
    <t xml:space="preserve">Partitura de piano y paquete de partituras individuales. </t>
  </si>
  <si>
    <t xml:space="preserve">Flautín (1 copia 1 hoja), flauta ( 3 copias 6 hojas), oboe ( 4 copias 4 hojas), clarinete píccolo ( 1 copia 1 hoja), clarinete Bb ( 5 copias 10 hojas), clarinete 2 ( 3 copias 3 hojas), clarinete 3 ( 3 copias 3 hojas), clarinete contralto ( 1 copia 1 hoja), clarinete bajo ( 1 copia 1 hoja), saxofón alto ( 2 copias 2 hojas), saxofón tenor ( 1 copia 2 hojas), saxofón barítono ( 1 copia 1 hoja), fagot 1-2 ( 2 copias 2 hojas), trompas ( 6 copias 6 hojas), trompeta 1 ( 2 copias 2 hojas), trompeta 2 ( 2 copias 2 hojas), trompeta 3 ( 2 copias 2 hojas), trompeta 4 ( 2 copias 2 hojas), bugle sopranino ( 1 copia 1 hoja), trombón 1 (2 copias 2 hojas), trombón 2 ( 2 copias 2 hojas), trombón 3 ( 2 copias 2 hojas), flisc contralto ( 1 copia 1 hoja), fliscorno bajo ( 1 copia 1 hoja), bombardino ( 3 copias 3 hojas), tuba ( 4 copias 4 hojas), contrabajo ( 3 copias 6 hojas), timpani ( 2 copias 2 hojas), celesta ( 2 copias 6 hojas), guía percusión ( 1 copia 1 hoja). </t>
  </si>
  <si>
    <t xml:space="preserve">MOSAICO #3 HOMENAJE A EDMUNDO ARIAS </t>
  </si>
  <si>
    <t>Píccolo en C ( 2 copias 4 hojas), flauta 1 ( 2 copias 4 hojas), flauta 2 ( 1 copiar 2 hojas), oboes ( 3 copias 6 hojas), requinto ( 1 copia 3 hojas), clarinete 1 ( 5 copias 10 hojas), clarinete 2 ( 5 copias 10 hojas), clarinete 3 ( 5 copias 10 hojas), clarinete bajo ( 1 copia 2 hojas), saxofón soprano ( 1 copia 4 hojas), saxofón alto 1 ( 1 copia 4 hojas), saxofón alto 2 ( 1 copia 2 hojas), saxofón tenor 1 ( 1 copia 2 hojas), saxofón tenor 2 ( 1 copia 2 hojas), saxofón barítono ( 1 copia 2 hojas), fagot ( 2 copias 4 hojas), cornos 1 - 2 ( 3 copias 9 hojas),cornos 3-4 ( 2 copias 4 hojas), trompeta 1 ( 2 copias 4 hojas), trompeta 2 ( 2 copias 4 hojas), trompeta 3 ( 2 copias 4 hojas), bugle 1 ( 2 copias 4 hojas), bugle 2 ( 2 copias 4 hojas), trombón 1 ( 3 copias 7 hojas), trombón 2-3 ( 2 copias 6 hojas), bombardino 1 ( 2 copias 4 hojas), bombardino 2 -3 ( 2 copias 4 hojas), bass ( 5 copias 14 hojas), contrabajo ( 3 copias 9 hojas), guía de percusión (5 copias 14 hojas).</t>
  </si>
  <si>
    <t xml:space="preserve">JUGUETEANDO </t>
  </si>
  <si>
    <t xml:space="preserve">Score para banda, guía de piano y paquete de partituras completo. </t>
  </si>
  <si>
    <t xml:space="preserve">Piccolo (1 manuscrito ), 2 flautas ( 1 manuscrito), 2 oboes ( 1 manuscrito), clarinete piccolo Eb ( 1 manuscrito), clarinete 1-2 Bb ( 1 manuscrito), clarinete 3 Bb ( 1 manuscrito), 2 saxofones altos Eb (1 manuscrito), saxofón tenor (  1 manuscrito), saxofón barítono ( 1 manuscrito), 2 fagotes ( 1 manuscrito), corno 1-2 en F ( 1 manuscrito), corno 3-4 en F ( 1 manuscrito), trompeta 1-2 en Bb ( 1 manuscrito), trompeta 3 Bb ( 1 manuscrito), 2 bugles Bb ( 1 manuscrito), trombón 1-2 ( 1 manuscrito), trombón 3 ( 1 manuscrito), fliscorno contralto Eb ( 1 manuscrito), tuba Bb ( 1 manuscrito), bajo de cuerdas ( 1 manuscrito), timbales ( 1 manuscrito), maracas - pandereta ( 1 manuscrito), platos- bombo ( 1 manuscrito). </t>
  </si>
  <si>
    <t xml:space="preserve">Score disponible, 3 copias que se encuentran en buen estado pero con cinta cristalizada. - Las partituras individuales se encuentran en buen estado, legibles, sin anotaciones. - Se adjunta paquete de copias completo y partitura de piano, la cual es un manuscrito diferente del original. </t>
  </si>
  <si>
    <t>CINCO INVENCIONES PARA ORQUESTA SINFÓNICA DE VIENTOS  OP. 137</t>
  </si>
  <si>
    <t xml:space="preserve">Blas Atehortúa ( 22 de octubre 1943) </t>
  </si>
  <si>
    <t xml:space="preserve">Flauta 1-2 ( 1 copia 4 hojas), oboes 1-2 ( 1 copia 4 hojas), clarinete 1 Bb ( 3 copias 12 hojas), clarinetes 2-3 Bb ( 4 copias 16 hojas), saxofones 1-2 Eb ( 1 copia 2 hojas), fagotes 1-2 ( 1 copia 4 hojas), cornos 1-2 F ( 1 copia 3 hojas), corno 3-4 F ( 1 copia 3 hojas), trompeta 1 Bb ( 1 copia 4 hojas), trompetas 2-3 Bb ( 4 copias 12 hojas), trombones 1-2 ( 1 copia 3 hojas), barítonos 1-2 C ( 3 copias 9 hojas), tubas 1-2 C ( 2 copias 6 hojas), violonchelos y contrabajos ( 1 copia 4 hojas), percusión 1 ( 1 copia 4 hojas), percusión 3 ( 1 copia 3 hojas). </t>
  </si>
  <si>
    <t>Score completo disponible, copia de manuscrito, se encuentra en regular estado, las copias son poco legibles. - Las partituras individuales disponibles tienen cinta cristalizada, anotaciones a lápiz. -"Obra compuesta para la Orquesta Sinfónica de Vientos de la Academia Superior de Música de Boyacá, Tunja, Colombia, 1985, por interés especial de maestro Jorge Zorro".</t>
  </si>
  <si>
    <t>Obras Completas color</t>
  </si>
  <si>
    <t>Manuscritos Color</t>
  </si>
  <si>
    <t>26 de sept. De 2018</t>
  </si>
  <si>
    <t>Diseño Prof. Henry Gasca M.</t>
  </si>
  <si>
    <t>Luis Fernando Franco Duque ( S.I )</t>
  </si>
  <si>
    <t xml:space="preserve">Eleuterio Lozano (S.I ) </t>
  </si>
  <si>
    <t>Luis Uribe Bueno ( S.I )</t>
  </si>
  <si>
    <t>Emilio Sierra  (15 de septiembre de 1891 - S-I)</t>
  </si>
  <si>
    <t xml:space="preserve">Francisco Zumaqué (18 de julio de 1945 - S.I ) </t>
  </si>
  <si>
    <t>Manuel Antonio Bonilla ( S.I )</t>
  </si>
  <si>
    <t>Salvador Pasos (S.I)</t>
  </si>
  <si>
    <t>Jairo Ariel Valero (S.I)</t>
  </si>
  <si>
    <t>Emilio Velásquez E. (S.I)</t>
  </si>
  <si>
    <t>Victor Hugo Cardenas ( S.I )</t>
  </si>
  <si>
    <t>Juan Diego Angel (S.I)</t>
  </si>
  <si>
    <t>Luis Emilio Rivera (S.I)</t>
  </si>
  <si>
    <t>Noel Charry ( 22 de agosto de 1945 )</t>
  </si>
  <si>
    <t>José Ignacio Camacho (S.I )</t>
  </si>
  <si>
    <t>A. M Peñalosa ( S.I)</t>
  </si>
  <si>
    <t>Alberto Guzmán Naranjo ( S.I)</t>
  </si>
  <si>
    <t>Manuel Pinto ( S.I )</t>
  </si>
  <si>
    <t>Humberto Rojas ( S.I)</t>
  </si>
  <si>
    <t>Alejandro Villa (S.I)</t>
  </si>
  <si>
    <t>Emilio Sierra  (15 de septiembre de 1891 - S.I)</t>
  </si>
  <si>
    <t>Nilo M. y A. Utera ( S.I )</t>
  </si>
  <si>
    <t>Andrés Martínez Montoya (  25 de marzo de 1869 - 7 de diciembre de 1933 )</t>
  </si>
  <si>
    <t>Andrés Martínez Montoya  (25 de marzo de 1869 - 7 de diciembre de 1933)</t>
  </si>
  <si>
    <t>Jairo Beltrán (1941)</t>
  </si>
  <si>
    <t>Sebastian Solari (S.I)</t>
  </si>
  <si>
    <t xml:space="preserve">S.I </t>
  </si>
  <si>
    <t xml:space="preserve">Eleuterio Lozano ( S.I ) </t>
  </si>
  <si>
    <t xml:space="preserve">Francisco Zumaqué (18 de julio de 1945 ) </t>
  </si>
  <si>
    <t>Alberto Gomez Segura ( S.I )</t>
  </si>
  <si>
    <t>CATÁLOGO DE OBRAS BANDA NACIONAL</t>
  </si>
  <si>
    <t>Score no disponible. Copia de manuscrito original, las copias se encuentran en buen estado, legibles, no poseen cinta. - Anotación de sello Prof. por Henry Gasca M. no se sabe si es un copista un sello o una edición.</t>
  </si>
  <si>
    <t xml:space="preserve">Score no disponible. - son impresiones. - Las partituras individuales disponibles se encuentran en buen estado, aunque algunas tienen anotaciones en lápiz de color. </t>
  </si>
  <si>
    <t>Score original y copias completo disponible, uno anillado y el otro con cinta, posee anotaciones a lápiz previas. - El manuscrito original, se encuentra hecho a lápiz y esfero, de la misma forma posee anotaciones en lápiz rojo. - Las copias son legibles y completas, un poco arrugadas en las esquinas y poseen cinta. - Se encuentran las copias del manuscrito ( 2 paquetes de copias, score y partes individuales), un paquete de partes está por ambos lados de las hojas. - Se encuentra la firma de "Yolanda Loaiza abril 15 de 96 Banda Departamental del Valle". - En el score aparece una voz solista tenor, pero ésta falta en las partituras individuales. -La parte de percusión tiene anotaciones en esfero azul y lápiz.</t>
  </si>
  <si>
    <t>Score completo disponible,copia de manuscrito legible sin anotaciones, no posee cinta. - Las copias están en buen estado, no estan dobladas ni arrugadas.</t>
  </si>
  <si>
    <t>Manuscrito original y un paquete de copias incompletos. Score no disponible. -Las partituras individuales se encuentran en estado regular, con cinta cristalizada, rotas, con anotaciones en lápiz rojo y gris,etc., sin embargo las partituras son legibles. las copias están en buen estado. - Clarinete 1B hay una partitura hecha en programa digital y contiene manuscrito diferente, posee un sello de " Brisas del Pamplonita y Antonio Bedoya copista de música" en algunas partituras. El papel del redoblante es un manuscrito diferente al original, el oboe 1 es un manuscrito diferente al original, el papel de fagot es un manuscrito y copias diferente al original, así mismo el papel de contrabajo tiene manuscrito y copias diferentes, trombón 1 no tiene manuscrito solo copias y papel de barítono tenor es diferente al original.</t>
  </si>
  <si>
    <t>Score completo disponible 11 copias,10 anilladas en buen estado tamaño oficio y legibles, una copia en hojas tamaño carta hojas individuales con clip estado regular, poco legible. - Son copias de manuscrito que previamente tienen anotaciones al parecer a lapiz. - Las partituras tienen anotaciones hechas a lápiz, micropunta, lápiz rojo,etc. - El clarinete 2 en Bb tiene 3 copias realizadas en programa digital, las partes de trombón poseen anotaciones que posiblemente son de instrumentación y el papel del contrabajo está hecho en programa digital de edición de partituras. -Se encuentra la firma de " Alexander Forero Varón" y el sello de Banda Departamental del Tolima.</t>
  </si>
  <si>
    <t xml:space="preserve">Score completo disponible,una copia anillada. - La obra fue encomendada por la Banda Departamental del Valle a través de su director, maestro Alberto Guzmán Naranjo, para la conmemoración de los cincuenta años de su fundación con auspicio del Banco de la República, Cali 1988. - Las partituras se encuentran en estado regular aunque son legibles. Las hojas se encuentran dobladas por el tamaño en la parte posterior del score. -Copia de un manuscrito. -Poseen una firma que posiblemente es de "Blas Atehortúa, de Bogotá junio de 1988". -Las partituras individuales están divididas en dos paquetes, uno con copias por ambos lados de las hojas, el otro copias en una cara de la hoja y pegadas con cinta. -La partitura de corno 1-2 contiene una copia hecha en programa digital, de la misma maner la partitura de clarinete 2. -Poseen anotaciones previas en marcador y lápiz, </t>
  </si>
  <si>
    <t>Score completo disponible. impresión anillada junto con las partituras individuales. - Todas las copias se encuentran en buen estado, sin rayones ni cinta . - Se encuentra anexada una copia con información biográfica del compositor. - En la ´portada se hace mención sobre la instrumentación para banda por él mismo en 1999</t>
  </si>
  <si>
    <t xml:space="preserve">Score no disponible. -Paquete de partituras individuales en buen estado y al parecer son impresión en programa digital, poseen anotaciones a lápiz.  -Al parecer está completa la instrumentación, las partituras son legibles, poseen cinta.  -En la mención al compositor aparecen tres nombres " F Zumaque, R. Sánchez, A. Gola". </t>
  </si>
  <si>
    <t>Score disponible, copia de manuscrito con anotaciones a lápiz, posee cinta cristalizada. - partes individuales en buen estado, legibles, son copia de manuscrito, sin anotaciones.  La parte de xilófono es un manuscrito diferente y contiene una firma " copió José Bogotá feb /62".</t>
  </si>
  <si>
    <t xml:space="preserve">Manuscrito original en buen estado y legible. -La parte de piano conductor contiene una portada con una dedicatoria al director de la Banda Nacional en junio 13 del año 75, escrita en esfero color azul junto con una firma, asi mismo las partituras contienen anotaciones a lápiz rojo y gris, el paquete está unido con cinta. -Las partituras individuales están completas, en buen estado legibles, con anotaciones a lápiz rojo. </t>
  </si>
  <si>
    <t>Score disponible 2 copias, en estado regular, poco legibles, con cinta cristalizada.  -Partituras individuales en buen estado,  son copias de manuscrito original y son legibles. - Al parecer le falta el papel de saxofón alto 1 y el papel de saxofón tenor es un manuscrito diferente al original.</t>
  </si>
  <si>
    <t xml:space="preserve">Score completo. -Paquete de partituras individuales completo, en estado regular, legibles, con anotaciones en lápiz rojo y gris.  - Partes de los manuscritos originales tienen fractura en alguna parte de la hoja. -El papel del bajo Bb es un manuscrito diferente con la firma de un copista en el año 85, y contiene sello del "INSTITUTO COLOMBIANO DE CULTURA". </t>
  </si>
  <si>
    <t xml:space="preserve">Score completo disponible, manuscrito original y paquete de copias. -El paquete de partituras originales se encuentra en estado regular, la hojas están rotas y algunas hojas estan recortadas pero son legibles, poseen cinta cristalizada y anotaciones en lápiz rojo y esfero azul. - Las copias se enuentran en buen estado aunque algunas partituras tienen anotaciones en lápiz de color, legibles. - Al parecer la instrumentación está completa. - El papel de contrabajo es un manuscrito diferente al original. </t>
  </si>
  <si>
    <t xml:space="preserve">Score no disponible. - Copias de manuscrito original, partes individuales en buen estado, legibles. -Las copias de las partes poseen anotaciones previas en el manuscrito original. -La parte de trompeta 1, píccolo y saxofón alto son manuscritos diferentes al original. </t>
  </si>
  <si>
    <t>Partitura condensada de piano, en estado regular, poco legible ya que el manuscrito poseía cinta cristalizada y en la copia y se ve oscuro, además las copias están pegadas con cinta, hay 2 copias.  - Las partituras individuales se encuentran en estado regular ya que algunas están poco legibles y pegadas con cinta, además poseen anotaciones en lápiz. -Hay un manuscrito que no tiene el nombre del instrumento. - Faltan partes de tuba cornos y el score.</t>
  </si>
  <si>
    <t>Score completo disponible, copia anillada. - Partes individuales completas y en perfecto estado. -La obra está hecha en programa de edición musical digital. -Se encuentra otra carpeta con las copias del manuscrito original el cual tiene un mención " A MI AMADA ESPOSA",  la firma del copista y le hace falta las partituras de las tubas, este paquete se encuentra en buen estado y legible.</t>
  </si>
  <si>
    <t xml:space="preserve">Score no disponible, paquete de partituras individuales de la transcripción original y las copias de la misma están completas en buen estado. -El paquete de manuscrito original se encuentra en buen estado, completo, legible, no posee cinta. -El paquete de copias del manuscrito está en buen estado, sin embargo está incompleto, le faltan las copias de algunos instrumentos. - Al final de cada transcripción aparecen los datos del transcriptor, la fecha y la hora exacta de la terminación  de la parte. -Las originales contienen anotaciones en esfero rojo. dicha transcripción se hizo en esfero negro. </t>
  </si>
  <si>
    <t xml:space="preserve">Score completo disponible, copia de manuscrito, las copias de las partituras individuales están en buen estado, legibles, sin anotaciones. - La copia del score se encuentra en regular estado, poco legible, con cinta cristalizada. </t>
  </si>
  <si>
    <t>Score completo disponible, manuscrito original y paquete de copias completo. -Los manuscritos originales se encuentran en buen estado, pero el score tiene las esquinas de las hojas incompletas y rotas. - El paquete de copias se encuentra en buen estado. - Las partes  de corno 3 - 4 y carrillón - maracas son manuscritos que no pertenecen al arreglo original. -Se encuentran las anotaciones originales en lápiz color rojo.</t>
  </si>
  <si>
    <t xml:space="preserve">Score completo disponible, copias de manuscritos. -Se encuentran 5 paquetes de copias completos con su respectivo score. -Las partituras se encuentran en buen estado, legible. -Algunos score están unidos con cinta y uno está anillado. -Se encuentra anexada una carta de descripción con instrucciones para la ejecución e interpretación de la obra. </t>
  </si>
  <si>
    <t xml:space="preserve">Score completo disponible, copia de manuscrito. - El score contiene cinta cristalizada, aunque legible y en buen estado. -Las partituras individuales se encuentran en buen estado con anotaciones a lápiz. -La partitura de clarinete 2 tiene una hoja que es una impresión hecha en programa digital. -El score  contiene una anotación " obra obsequio  del maestro Manuel Pinto para la Banda Sinfónica de la Vega". </t>
  </si>
  <si>
    <t xml:space="preserve">Score no disponible, impresión. - Las partituras individuales disponibles se encuentran en buen estado legibles, están unidas con cinta. -El papel de la batería es un manuscrito </t>
  </si>
  <si>
    <t>Score no disponible. paquete de partituras al parecer son transcripción de manuscrito a programa digital. -El paquete se encuentra en buen estado, legible, contiene cinta cristalizada. -Le falta la partitura de trompeta 1.</t>
  </si>
  <si>
    <t>Score completo disponible, dos paquetes de impresión. -Las copias se encuentran en buen estado, son legibles pero contienen cinta cristalizada y anotaciones hechas a lápiz. -El score posee la anotación " score en sonidos reales".</t>
  </si>
  <si>
    <t>Guía de piano y paquete de copias completo, son copia de manuscrito. -Las copias se encuentran en regular estado poco legibles, contienen anotaciones previas hechas en el documento original.</t>
  </si>
  <si>
    <t>Score completo disponible, dos copias anilladas. -Transcripción de manuscrito hecha en programa digital, impresión. - Las copias se encuentran en buen estado y legibles.</t>
  </si>
  <si>
    <t xml:space="preserve">Score completo disponible, el score está en manuscrito original. -Las partituras individuales son las copias del manuscrito y solo se encuentra el papel original del contrabajo. - Las partituras disponibles se encuentran en estado regular, con anotaciones y poco legibles. -El score se encuentra en regular estado,  doblado y arrugado en el borde de las hojas, pero es legible y posee las anotaciones originales en lápiz rojo. - El papel de flautín es un manuscrito original y la parte de clarinete 2 tiene unas copias que están hechas en programa de edición musical. </t>
  </si>
  <si>
    <t>Score original completo disponible, unido con cinta. - Las partituras individuales se encuentran en regular  estado, legibles pero dobladas, son copias de manuscritos diferentes. -Se adjuntan dos paquetes de dos manuscritos diferentes, cada uno tiene una instrumentación diferente.</t>
  </si>
  <si>
    <t>Score no disponible. -Paquete de partituras en buen estado, legibles pero se encuentra incompleto. -Se encuentra que la parte de los bajos es un manuscrito, las demás partituras son impresión, se encuentran unidas con cinta cristalizada.</t>
  </si>
  <si>
    <t>Score no disponible. -Se encuentran copias de manuscrito de partituras individuales, en buen estado, legibles, con anotaciones a lápiz.</t>
  </si>
  <si>
    <t xml:space="preserve">Score disponible 2 copias anilladas. -Las partituras individuales están incompletas, hace falta el corno 4 y píccolo según una anotación en score. -Las partes se encuentran en estado regular, poco legibles y con anotaciones a lápiz. -El papel de contrabajo es una transcripción diferente al manuscrito original, está hecho en programa de edición musical y contiene la anotación "Copió Guadalupe Gil, agosto 2001". -Se anexa paquete incompleto de partituras individuales. </t>
  </si>
  <si>
    <t xml:space="preserve">Score disponible, copia de manuscrito anillada. -Se encuentran copias de partituras individuales en buen estado, legibles, con anotaciones a lápiz. -El papel de "string bass" está hecho en programa de edición musical. -Al parecer falta el papel de oboe 2. </t>
  </si>
  <si>
    <t xml:space="preserve">Score no disponible. Paquete de partituras que son copias de manuscrito original. - Las copias se encuentran en buen estado, legibles, sin anotaciones ni rayones y contienen cinta. </t>
  </si>
  <si>
    <t xml:space="preserve">Score completo disponible, manuscrito original y paquete de copias de algunas partituras. - El score se encuentra en estado regular, con las hojas dobladas, pero aún así es legible. - Las partituras individuales contienen manuscritos diferentes. - Todo posee cinta cristalizada y anotaciones a lápiz rojo. </t>
  </si>
  <si>
    <t xml:space="preserve">Score completo disponible, 2 copias una anillada y otra en hojas sueltas, se encuentran en buen estado, legibles y poseen una anotación como contraportada "Con todo cariño para la Banda Departamental del Tolima". - Copias de manuscrito original. -Las partituras individuales se encuentran en buen estado, legibles. - La parte de clarinete 2 y contrabajo tiene partituras hechas en programa de edición musical. </t>
  </si>
  <si>
    <t xml:space="preserve">Score disponible, en estado regular, poco legible y con cinta cristalizada. Copia de manuscrito -Las partituras individuales se encuentran en buen estado físico, legibles, con rayones y anotaciones a lápiz y esfero, de la misma forma se encuentran manuscritos diferentes en las flautas,clarinete 3, corno 4, trombón bajo, tuba (el cual fue copiado por Miguel Pinto Campa) y ring bass.  - La parte de clarinete 2 tiene una partitura hecha en programa de edición musical. </t>
  </si>
  <si>
    <t xml:space="preserve">Guía para piano y paquete de partituras individuales. Impresiones. - Las partituras individuales se encuentran en regular estado, legibles, con cinta cristalizada y algunas con anotaciones a lápiz. </t>
  </si>
  <si>
    <t xml:space="preserve">Score disponible, copia de manuscrito. -El score está en regulares condiciones, con cinta cristalizada y poco visible, de la misma forma algunas hojas están dobladas. - Las partituras individuales son legibles, unidas con cinta cristalizada, anotaciones en lápiz y esfero de color. </t>
  </si>
  <si>
    <t>Píccolo ( 2 copias 2 hojas) flauta 1 ( 4 copias 4 hojas), flauta 2 ( 3 copias 3 hojas), oboe 1 ( 3 copias 3 hojas), oboe 2 ( 3 copias 3 hojas ), requinto en Eb ( 3 copias 3 hojas), clarinete 1 ( 5 copias 5 hojas), clarinete 2 ( 5 copias 5 hojas), clarinete 3 ( 5 copias 5 hojas), clarinete bajo ( 5 copas 5 hojas), saxofón 1 ( 3 hojas 3 copias), saxofón 2 ( 3 copias 3 hojas), saxofón tenor ( 3 copias 3 hojas), saxofón barítono ( 3 hojas 3 copias), fagotes ( 3 copias 3 hojas), corno 1 ( 3 copias 3 hojas), corno 2 ( 3 copias 3 hojas), corno 3 ( 3 copias 3 hojas), corno 4 ( 3 copias 3 hojas), trompetas 1 y 2 ( 5 copias 5 hojas), cornetas 1 y 2 ( 3 copias 3 hojas), trombón 1 y 2 ( 3 copias 3 hojas), trombón 3 ( 3 copias 3 hojas), barítonos 1 y 2 ( 3 copias 3 hojas), tuba 1 y 2 ( 5 copias 5 hojas), cello- contrabajo (5 copias 5 hojas), timpani ( 5 copias 5 hojas), percusión ( 2 copias 2 hojas).</t>
  </si>
  <si>
    <t>Flauta 1 (4 copias 8 hojas), flauta 2 ( 2 copias 4 hojas), oboe 1 (1 copia 2 hojas), clarinete 1 Bb ( 1 copia 2 hojas), clarinete alto Eb ( 1 copia 2 hojas), saxofón alto (2 copias 4 hojas), saxofón alto 2 ( 2 copias 4 hojas), saxofón tenor ( 2 copias 4 hojas), fagot 2 ( 2 copias 4 hojas), corno en F 1 ( 4 copias 8 hojas), fliscorno contralto Eb ( 2 copias 4 hojas), tuba C ( 1 copia 2 hojas).</t>
  </si>
  <si>
    <t>Flautín ( manuscrito 1 hoja), flauta 1 ( manuscrito 1 hoja, 1 copia de 1 hoja), flauta 2 y 3 ( manuscrito 1 hoja), oboe 1 ( manus. 2 hojaS, copia 2 hojas), oboe 2 ( manus. 1 hoja, copia 1 hoja), clarinete piccolo ( manus. 1 hoja, copia de 1 hoja), clar piccolo 2 ( manus.1 hoja, copia 1 hoja), clarinete 1 A ( manus. 2 copias de 1 hoja, copia 1 hoja), clarinete 1 B ( manus. 2 copias, copias 4 hojas), clarinete 2 A ( manus. 3 hojas, copias 1 hoja), clarinete 2 B (manus 2 hojas, copias  2 hojas), clarinete 3 (manus. 1 hoja), clarinete contralto 1 ( manual. 1 hoja), clarinete contarlo 2 ( manus. 1 hoja, copias 1 hoja), saxofón soprano ( manus. 1 hoja, copias 4 hojas), saxofón alto 1 ( manus. 2 hojas, copias  3 hojas), sax alto 1 en Eb  saxofón alto 2 ( manus 2 hojas), saxofón tenor ( manus. 1 hoja, copias 2 hojas), saxofón barítono ( manus. 1 hoja), saxofón bajo ( manus. 1 hoja), fagotes ( manus. 1 hoja, copias 2 hojas), corno 1 en Eb ( manus. 1 hoja, copias 3 hojas), corno 2 en Eb( manus 1 hoja, copias 2 hoja), corneta 1 en Bb ( manus. 1 hoja, copias  1 hoja), corneta 2 en Bb ( manus 1 hoja), flisc. soprano en Bb ( 1 manus 2 copias 1 hoja), flisc. soprano 2 en Bb ( manus 1 hoja, copias 1 hojas), flisc. soprano en Eb ( manus 1 hoja),  flisc. tenor 1 ( manus. 1 hoja, copias 1 hoja), fliscorno tenor 2 ( manus. 1 hoja, copias 1 hoja), euphono contralo en Eb ( 2 copias 2 hojas), flisc. bajo 1 ( manus. 1 hoja, copias 1 hoja), flisc. bajo 2 ( manus 1 hoja, copias 2 hojas), trombón 1 ( copiar 2 hojas),  trombón 2 ( manus 1 hoja, copias 1 hoja), trombón bajo ( manus 1 hoja, copias 3 hojas), flisc. contrabajo en Eb( 1 manus ) flisc. contrabajo en Bb ( copias 3 hojas),barítono tenor ( 1 manus),  tuba en Bb ( manus 2 hoja, copias 3 hojas), bajo en Eb ( manus 1 hoja, copias 1 hoja), bajo en F ( manus 2 hojas, copias 1 hoja), contrabajos ( manus 3 hojas, copias 2 hojas),  redoblante ( manus 1 hoja, copias 2 hojas),  tambor ( manus 1 hoja, copias 2 hojas), gran casa- plato ( manus 1 hoja, copias 1 hoja).</t>
  </si>
  <si>
    <t xml:space="preserve">SUITE SINFÓNICA ÓP .147 </t>
  </si>
  <si>
    <t>Píccolo ( 1 copia 3 hojas), flauta 1 ( 3 copias 13 hojas), flauta 2 - 3 (2 copias 8 hojas), oboe 1 (2 copias 10 hojas), oboe 2 y corno inglés (2 copias 11 hojas), requinto en Eb (2 copias 8 hojas), clarinete 1 Bb ( 4 copias 29 hojas), clarinete 2 Bb ( 6 copias 36  hojas), clarinete 3 Bb ( 5 copias 32 hojas), clarinete bajo ( 2 copias 9 hojas), saxofón 1 - 2  Eb ( 2 copias 12 hojas), saxofón tenor (2 copias 12 hojas),  baritono Eb ( 2 copias 11 hojas), fagotes 1 - 2 ( 2 copias 12 hojas), cornos 1- 2 (  2 copias 14 hojas), cornos 3 - 4 ( 10 hojas), trompeta 1 ( 22 hojas )  trompetas 2 - 3 ( 4 copias 22 hojas), trombón 1-2 (2 copias 11 hojas ) trombón 3 (  2 copias 11 hojas), fliscorno ( 5 copias  20 hojas), tuba Bb ( 5 copias 30 hojas), chelos contrabajos ( 5 copias  22 hojas),  timbales cromáticos ( 5 copias 27 hojas),  timpani ( 5 copias 18 hojas), percusión ( redoblante, campanas, temple block. 5 copias 18 hojas), percusión 2 ( bombo plato susp. maracas xilófono. 4 copias  24 hojas), percusión 3 ( 4 copias 16 hojas).</t>
  </si>
  <si>
    <t xml:space="preserve">Píccolo ( 1 copia 1 hoja ), flauta ( 1 copia 2 hojas), oboe ( 1 copia 2 hojas), clarinete requinto ( 1  copia 2 hojas), clarinete 1-2 ( 1 copia 2 hojas), saxofón soprano ( 1 copia 1 hoja ), saxofón alto (1 copia 2 hojas), saxofón tenor ( 1copia 2 hojas), saxofón barítono ( 1 copia 2 hojas), trompeta 1 2 3 ( 1 copia 1 hoja), corno (  1 copia 2 hojas), trombón 1 -2 ( 1 copia 2 hojas), fagot y tuba ( 1 copia 2 hojas), xilófono ( 1 copia 1 hoja), percusión ( 1 copia 4 hojas). </t>
  </si>
  <si>
    <t xml:space="preserve">Oboe 1 ( 1 copia 2 hojas), clarinete 1 Bb ( 3 copias 6 hojas), clarinete 2 Bb ( 3 copias 6 hojas), clarinete Bb 3 ( 2 copias 4 hojas), trompa F1 ( 1 copia 1 hoja ) trombón 1 ( 1 copia 2 hojas), baritono Bb 1-2 ( 3 copias 6 hojas), bajo Bb ( 3 copias 6 hojas), contrabajo de cuerda ( 2 copias 4 hojas), </t>
  </si>
  <si>
    <t>Flautín ( 1 copia 1 hoja),  flauta 1 y 2 ( 3 copias 6 hojas), oboe 1 y 2 ( 2 copias 4 hojas),  clarinete piccolo Eb ( 1 copia 2 hojas), clarinete 1 Bb ( 4 copias 12 hojas), clarinete 2 y 3 ( 5 copias 15 hojas),  clarinete contralto ( 1 copia 2 hojas), clarinete bajo ( 1 copia 2 hojas),  saxofón alto 1 y 2 ( 2 copias 4 hojas),  saxofón tenor ( 1 copia 2 hojas), saxofón barítono ( 1 copia 2 hojas),  fagotes 1 y 2 ( 2 copias 4 hojas),  corno en F 1 y 3 ( 2 copias 4 hojas), cornos 2 y 4 en F ( 2 copias 2 hojas), trompeta 1 ( 1 copia 1 hoja), trompeta 2 ( 1 copia 1 hoja), trompeta 3 ( 1 copia 1 hoja),  trompeta 4 ( 1 copia 1 hoja), bugles 1 y 2 ( 3 copias 7 hojas), fliscorno contralto ( 1 copia 2 hojas), fliscorno tenor ( 3 copias 6 hojas), fliscorno bajo ( 1 copia 2 hojas),  trombón 1 y 2 ( 2 copias 2 hojas),  trombón bajo ( 1 copia 2 hojas),  tuba ( 3 copias 6 hojas), contrabajos ( 3 copias 6 hojas), electric bass ( 1 copia 2 hojas), timpani ( 1 copia 2 hojas), xilófono ( 2 copias 2 hojas), platillos ( 1 copia 2 hojas), caja ( 1 copia 2 hojas), tambor hembra ( 1 copia 2 hojas), bombo pequeño ( 1 copia 2 hojas).</t>
  </si>
  <si>
    <t>Píccolo ( 1 copia 3 hojas), flauta 1 ( 2 copias 4 hojas), flauta 2 ( 1 copia 2 hojas),  oboes 1 y 2  ( 3 copias 6 hojas), requinto ( 1 copia 2 hojas),  clarinete 1A ( 3 copias 6 hojas),  clarinete 1B ( 2 copias 4 hojas), clarinete 1C ( 3 copias 6 hojas), clarinete 2 y 3 (10 copias 19 hojas), clarinete alto ( 1 copia 3 hojas), clarinete bajo ( 1 copia 2 hojas), saxofón alto 1 y 2 ( 2 copias 4 hojas), saxofón alto 3 ( 1 copia 2 hojas), saxofón tenor 1 ( 1 copia 2 hojas), saxofón tenor 2 ( 1 copia 2 hojas), saxofón barítono ( 1 copia 2 hojas), fagot ( 2 copias 6 hojas), cornos 1 y 3 Eb ( 2 copias 4 hojas), cornos 3 y 4 Eb ( 2 copias 4 hojas), trompeta solista ( 2  copias 5 hojas),  trompeta 2 y 3 ( 2 copias 4 hojas), trompeta 3 ( 1 copia 2 hojas), bugles 1 y 2 ( 3 copias 6 hojas), trombón 1 ( 2 copias 4 hojas),  trombón 2 y 3 (  2 copias 7 hojas),  bombardino 1 ( 1 copia 2 hojas),  bombardino 2 y 3 ( 2 copias 4 hojas),  bajos en C ( 4 copias 8 hojas), contrabajos ( 4 copias 20 hojas),  guía de percusión (4 copias 8 hojas).</t>
  </si>
  <si>
    <t xml:space="preserve">Francisco Zumaqué (18 de julio de 1945  ) </t>
  </si>
  <si>
    <t xml:space="preserve">Score no disponible. -Dos paquetes de partituras individuales, uno de los paquete está completo y son impresiones de programa digital. -Al parecer un paquete es el original, contiene cinta cristalizada, están en buen estado, legibles.  -El papel de bajo eléctrico pertenece a otro programa digital, el papel de percusión es una guia manuscrita. -Las partituras poseen anotaciones en lápiz y algunas copias están en hojas tamaño oficio.  - En la información de los compositores aparecen E. Palmieri y F. Zumaqué. </t>
  </si>
  <si>
    <t>Score no disponible. - Paquete de partituras individuales incompleto. - Las partituras disponibles se encuentran en buen estado, legibles, sin rayones ni anotaciones.</t>
  </si>
  <si>
    <t>Clarinete 1 ( 6 copias 18 hojas),  clarinete 2 ( 5 copias 15 hojas ), saxofón alto ( 2 copias 4 hojas),  saxofón tenor ( 1 copia 2 hojas), trompeta 1 ( 4 copias 8 hojas),  trompeta 2 ( 4 copias 8 hojas), trombón 1 ( 1 copia 2 hojas ), trombón 2 ( 1 copia 2 hojas).</t>
  </si>
  <si>
    <t>Flautín ( 2 copias 2 hojas), flauta 1 ( 2 copias 2 hojas), flauta 2 (2 copias 2 hojas), oboes 1-2 ( 2 copias 2 hojas), requinto ( 2 copias 2 hojas), clarinete 1A ( 2 copias 2 hojas), clarinete 1B ( 2 copias 2 copias), clarinete 1C ( 2 copias 2 hojas), clarinete 2 ( 2 copias 2 hojas), clarinete 3 ( 2 copias 2 hojas), clarinete alto ( 4 copias 4 hojas),  clarinete bajo ( 2 copias 2 hojas), saxofón alto 1B ( 2 copias 2 hojas), saxofón alto 3 ( 2 copias 2 hojas), saxofón tenor 1 ( 2 copias 2 hojas), saxofón tenor 2 ( 2 copias 2 hojas), saxofón barítono ( 2 copias 2 hojas), fagot 1 ( 2 copias 2 hojas), fagot 2 ( 2 copias 2 hojas), corno 1 en Eb ( 2 copias 2 hojas), corno 2 en Eb ( 2 copias 2 hojas), corno 3 en Eb ( 2 copias 2 hojas), trompeta 1 ( 2 copias 2 hojas), trompeta 2 (2 copias 2 hojas), trompeta 3 ( 2 copias 2 hojas), bugles 1-2 ( 2 copias 2 hojas), trombón 1 ( 2 copias 2 hojas), trombón 2 ( 2 copias 2 hojas), trombón 3 ( 2 copias 2 hojas), barítono 1 ( 2 copias 2 hojas), barítono 2-3 ( 2 copias 2 hojas), contrabajo o bajo en Bb ( 6 copias 6 hojas), batería ( 2 copias 2 hojas).</t>
  </si>
  <si>
    <t xml:space="preserve">Flauta 1 (1 manus, 2 copias 2 hojas), flauta 2 ( 1 manus), oboe 1 ( 1 manus, 3 copias 3 hojas), oboe 2 ( 1 manus, 1 copia 1 hoja), clarinetto píccolo 1 en Eb ( 1 manus, 1 copia 1 hoja), clarinetto píccolo 2 en Eb ( 1 manus), clarinetto soprano 1A en Bb ( 1 manuscrito, 4 copias 4 hojas), clarinetto soprano 1B en Bb ( 2 manuscritos 1 copia 1 hoja), clarinetto soprano 2A en Bb ( 2 manuscritos, 2 copias 2 hojas), clarinetto soprano 2B en Bb ( 1 manuscrito, 1 copia 1 hoja), clarinetto contralto 1 en Eb ( 1 manuscrito, 1 copia 1 hoja), clarinetto contralto 2 en Eb ( 1 manuscrito), saxofóno soprano ( 1 manus, 1 copia 1 hoja), saxofóno contralto 1 en Eb ( 1 manus, 1 copia 1 hoja), saxofóno contralto 2 en Eb ( 1 manus, 1 copia 1 hoja), saxofón tenor (1 manuscrito), saxofóno barítono ( 1 manuscrito, 1 copia 1 hoja), saxofóno basso (1 manuscrito, 1 copia 1 hoja), corno 1 en Eb ( 1 manus, 1 copia 1 hoja), corno 2 en Eb ( 3 manuscritos, 3 copias 3 hojas),corneta 1 en Bb ( 1 manuscrito), corneta 2 en Bb ( 1 manus, 2 copias 2 hojas),corneta 3 ( 1 manus),  trompeta 2 ( 1 manuscrito, 1 copia 1 hoja), fliscorno sopranino en Eb ( 1 manuscrito, 1 copia 1 hoja), fliscorno soprano 1 - 2 en Bb (2 manuscritos), fliscorno contralto 1 en Eb ( 1 manuscrito, 2 copias 2 hojas), fliscorno contralto 2 en Eb ( 1 manuscrito,1 copia 1 hoja), fliscorno tenor 1 en Bb (1 manuscrito, 1 copia 1 hoja), fliscorno tenor 2 en Bb ( 1 manus, 1 copia 1 hoja), trombone tenor 1 ( 1 manus, 2 copias 2 hojas), trombone tenore 2 (1 manuscrito), trombone basso ( 1 manus, 2 copias 2 hojas), fliscorno basso 1 en Bb ( 1 manuscrito),  fliscorno basso 2 en Bb ( 1 manuscrito) bajo en Bb ( 1 manus, 3 copias 3 hojas), fliscorno basso grave en Eb ( 1 manuscrito, 1 copia 1 hoja), fliscorno basso grave en F ( 1 manus, 1 copia 1 hoja), contrabasso de cuerda ( 2 manuscritos, 3 copias 3 hojas), timpani ( 1 manus, 1 copia 1 hoja), tamburo ( 1 manus,2 copias 2 hojas), gran casa (1 manus, 1 copia 1 hoja), sarrusofono contrabasso en Eb ( 1 manuscrito). </t>
  </si>
  <si>
    <t xml:space="preserve">Flautín ( 1 manus,1 copia 1 hoja), flauta ( 1 manus, 2 copias 2 hojas), oboes ( 1 manus, 3 copias 3 hojas), requinto ( 1 manus, 1 copia 1 hoja), clarinete 1 ( 2 manus, 5 copias 5 hojas), clarinete 2 ( 1 manus, ( 3 copias 3 hojas), clarinete 3 ( 1 manus, 2 copias 2 hojas), clarinete contralto ( 1 copia 1 hoja), saxofón alto ( 1 manus, 2 copias 2 hojas), saxofón tenor ( 1 manus, 1 copia 1 hoja), saxofón barítono ( 1 manus, 1 copia 1 hoja),  trompas en Eb ( 2 manus, 4 copias 4 hojas), cornetín 1-2 ( 1 manus, 2 copias 2 hojas), bugle ( 1 manus , 1 copia 1 hoja),  bugle 2 ( 1 copia 1 hoja), pequeño bugle ( 1 manus, 1 copia 1 hoja), fliscorno alto ( 1 manus, 2 copias 2 hojas), barítono 1 ( 1 manus, 2 copias 2 hojas), saxhórn ( 1 manus, 3 copias 3 hojas), trombones 1 -2 ( 1 manus, 2 copias 2 hojas), trombones 3-4 ( 1 manus, 2 copias 2 hojas), contrabajo de Bb ( manus, 3 copias 3 hojas), contrabajo de Eb ( 1 manus, 3 copias 3 hojas), contrabajo de cuerda ( 1 manus, 3 copias 3 hojas), triángulo ( 1 manus, 1 copia 1 hoja), batería ( 1 manus, 1 copia 1 hoja), </t>
  </si>
  <si>
    <t xml:space="preserve">Píccolo en Db ( 1 copia 1 hoja), flautín en C ( 2 copias 2 hojas), flautas 1 - 2 ( 5 copias 5 hojas), oboes 1 - 2 ( 3 copias 3 hojas), requinto en Eb ( 1 copia 1 hoja),  clarinete solsta en Bb ( 5 copias 5 hojas), clarinete 1 en Bb ( 5 copias 5 hojas),  clarinete 2 en Bb ( 5 copias 5 hojas), clarinete 3 en Bb ( 5 copias 5 hojas),  clarinete contralto en Eb ( 1 copia 1 hoja), clarinete bajo en Bb ( 1 copia 1 hoja),  saxofón alto en Eb ( 2 copias 2 hojas),  saxofón tenor en Bb ( 1 copia 1 hoja), saxofón barítono en Eb ( 1 copia 1 hoja), corno en F 1 -2 ( 2 copias 2 hojas), corno 3 -4 en F ( 2 copias 2 hojas), trompetas 1 -2 en Bb ( 4 copias 4 hojas), trompetas 3 -4 ( 2 copias 2 hojas), bugule solista 1 Bb ( 2 copias 2 hojas), bugle 2 - 3 ( 2 copias 2 hojas), trombón en C (  4 copias 4 hojas),  trombón tenor en Bb ( 2 copias 2 hojas), trombón en F ( 1 copia 1 hoja), barítonos en Bb ( 2 copias 2 hojas), saxhón ( 4 copias 4 hojas), bajo en C ( 5 copias 5 hojas), batería ( 9 copias 9 hojas), bassoon ( 3 copias 3 hojas). </t>
  </si>
  <si>
    <t>Flautín ( 1 copia 1 hoja), flauta 1 ( 3 copias 3 hojas), flauta 2 ( 1 copia 1 hoj), oboe ( 3 copias 3 hojas), requinto Eb ( 1 c 1 h) , clarinete 1A ( 5 copias 5 hojas), clarinete 2 ( 5 copias 5 hojas), clarinete 3 ( 5 copias 5 hojas), clarinete alto ( 1 copia 1 hoja), clarinete bajo ( 1 copia 1 hoja), saxofón alto ( 2 copias 2 hojas),  saxofón tenor ( 1 copia 1 hoja), saxofón baritono ( 1 copia 1 hoja), fagotes 1 -2 ( 3 copias 3 hojas), trompeta 1 ( 1 copia 1 hoja), trompeta 2 ( 2 copias 2 hojas), trompeta 3 ( 2 copias 2 hojas), bugle ( 2 copias 2 hojas),  trombones 1 - 2 ( 5 copias 5 hojas), trombón 3 ( 9 hojas), solo baritono ( 1 copia 1 hoja), barítono 1 - 2 ( 2 copias 2 hojas),  contrabajo  ( 8 copias 8 hojas), batería ( 5 copias 5 hojas) .</t>
  </si>
  <si>
    <t>Píccolo (1 copia 1 hoja), flauta 1-2 ( 1 copia 1 hoja), oboes 1-2 ( 1 copia 1 hoja), clarinete piccolo ( 1 copia 1 hoja), clarinete 1 ( 1 copia 1 hoja), clarientes 3-4 ( 1 copia 1 hoja), clariente bass ( 1 copia 1 hoja), saxofón alto 1-2 ( 1 copia 1 hoja),  saxofón tenor ( 1 copia 1 hoja), saxofón baritono ( 1 copia 1 hoja),  fagot 1-2 ( 1 copia 1 hoja), corno 1 -2 ( 1 copia 1 hoja), corno 3-4 ( 1 copia 1 hoja), trompeta 1-2 ( 1 copia 1 hoja),  trompeta 3-4 ( 1 copia 1 hoja), trombones 1-2 ( 1 copia 1 hoja), trombón tenor bajo ( 1 copia 1 hoja), flisc barítono ( 1 copia 1 hoja), tuba ( 1 copia 1 hoja), contrabajo ( 1 copia 1 hoja), timbal ( 1 copia 1 hoja), redoblante ( 1 copia 1 hoja), gran casa ( 1 copia 1 hoja), platillos maracas ( 1 copia 1 hoja).</t>
  </si>
  <si>
    <t xml:space="preserve">Flauta 1 ( 1 manus, 1 copia 2 hojas), flauta 2 ( 1 manus, 1 copia 2 hojas), flauta 3 y picc. ( 1 manus, 1 copia 2 hojas),  oboe 1 ( 1 manus, 1 copia 1 hoja inc.) oboe 2 ( 1 manus, 1 copia 1 hoja), corno inglés ( 1 manus ( 1 copia 2 hojas),  requinto ( 1 manus, 1 copia 1 hoja),  clarinete 1 Bb ( 1 manus  3 copias 4 hojas), clarinete 2 Bb ( 1 manus, 2 copias 8 hojas incompleto.)  clarinete 3 (1 manus, 3 copias 5 hojas incompleto.), clarinete alto Eb ( 1 manus, 1 copia 2 hojas), clarinete bajo ( 1 manus, 2 hojas, 1 copia 2 hojas), saxofón alto 1 Eb ( 1 manus, 1 copia 1 hoja), saxofón alto 2 Eb ( 1 manus, 1 copia 1 hoja),  saxofón tenor ( 1 manus, 1 copia 1 hoja), saxofón baritono ( 1 manus 2 copias 2 hojas),  fagot 1 ( 1 manus 2 hojas,  1 copia 2 hojas), fagot 2 ( 1 copia 2 hojas, 1 copia 2 hojas), corno F ( 1 manus 2 hojas, 2 copias 4 hojas), corno 2 F ( 1 copia 2 hojas, 2 copias 4 hojas), corno 3 F ( 1 manus, 2 hojas), corno 4 ( 1manus 2 hojas), trompeta 1 ( 1 manus, 1 copia 1 hoja),  trompeta 2 ( 1 manus,), cornetin 1 solista ( 1 manus, 1 copia 1 hoja), cornetín 2 ( 1 manus), cornetín 3 ( 1 manus), trombón 1 ( 1 manus, 1  copia 1 hoja), trombón 2 ( 1 manus 2 hojas), trombón 3 ( 1 manus), eufonio ( 1 manus 2 hojas,  2 copias 4 hojas), tubas C ( 1 manus, 3 copias 3 hojas), contrabajo ( 1 manus,  2 copias 2 hojas),  timpani ( 1 manus 2 hojas, 2 copias 4 hojas), percusión ( 1 manus 3 hojas,  4 copias  12 hojas). </t>
  </si>
  <si>
    <t>Píccolo ( 2 copias 2 hojas), flauta 1 ( 2 copias 2 hojas), flauta 2 ( 2 copias 2 hojas), oboe 1 ( 1 copia 1 hoja), oboe 2 ( 2 copias 2 hojas),  requinto Eb ( 2 copias 2 hojas), clarinete 1 ( 6 copias 6 hojas), clarinete 2-3 ( 6 copias 6 hojas),  clarinete bajo ( 2 copias 2 hojas), saxofón 1 Eb ( 2 copias 2 hojas), saxofón alto 2 Eb ( 2 copias 2 hojas), saxofón  tenor Bb  ( 2 copias 2 hojas),  saxofón barítono ( 2 copias 2 hojas), fagot ( 2 copias 2 hojas), corno Eb ( 2 copias 2 hojas), corno 2-3 Eb ( 6 copias 6 hojas),  trompeta 1 ( 2 copias 2 hojas),  trompeta 2 ( 4 copias 4 hojas), bugle 1 ( 2 copias 2 hojas),  bugle 2-3 ( 4 copias 4 hojas),  trombón 1 ( 2 copias 2 hojas),  trombón 2 ( 2 copias 2 hojas),  trombón 3 ( 2 copias 2 hojas), barítono 1 ( 2 copias 2 hojas),  barítono 2 ( 4 copias 4 hojas), barítono 3 ( 3 copias 2 hojas),  tuba C ( 4 copias 4 hojas),  contrabajo ( 6 copias 6 hojas).</t>
  </si>
  <si>
    <t>Flauta 1 ( 1 manus, 1 copia 1 hoja), flauta 2 ( 1 manus, 1 copia 1 hoja), oboe 1 ( 1 manus, 1 copia 1 hoja), oboe 2 ( 1 copia 1 hoja),  clarinete píccolo en Bb ( 1 manus, 1 copia 1 hoja), clarinete píccolo 2 ( 1 manus),  clarinete soprano 1 en Bb ( 2 manus, 2 copias 2 hojas),  clarinete soprano 1B ( 2 manus, 1 copia 1 hoja),  clarinete soprano 2A en Bb ( 2 manus, 2 copias 2 hojas), clarinete 2B (2 manus, 2 copias 2 hojas), clarinete soprano 3 en Eb ( 1 manus), clarinete soprano 4 en Eb ( 1 manus), clarinete contralto 1 en Eb ( 1 manus, 1 copia 1 hoja), clarinete contralto 2 en Eb ( 1 manus, 1 copia 1 hoja), saxofón contralto 1 en Eb ( 1 manus, 1 copia 1 hoja), saxofón contralto 2 en Eb ( 1 manus, 1 copia 1 hoja), saxofón tenor ( 1 manus, 2 copias 2 hojas), saxofón barítono en Eb ( 1 manus, 1 copia 1 hoja), saxofón basso ( 1 manus, 1 copia 1 hoja), corno 1 en F ( 1 manus, 1 copia 1 hoja), corno 2 en F ( 1 manus, 2 copias 2 hojas), corneta 1 en Bb ( 1 manus, 1 copia 1 hoja), corneta 2 en Bb ( 1 manus, 4 copias 4 hojas), fliscorno soprano 1 en Bb ( 1 manus, 1 copia 1 hoja), fliscorno soprano 2 en Bb ( 1 manus, 1 copia 1 hoja), fliscorno contralto 1 en Eb ( 1 manus, 1 copia 1 hoja), fliscorno contralto 2 en Eb ( 1 manus, 1 copia 1 hoja), fliscorno tenor 1 en Bb ( 1 manus, 1 copia 1 hoja), fliscorno 2 en Bb ( 1 manus, 1 copia 1 hoja), fliscorno basso in Bb ( 1 manus,1 copia 1 hoja), fliscorno basso en Bb 2 ( 1 manus), trombón tenor 1 ( 1 manus, 1 copia 1 hoja), trombón tenor 2 ( 1 manus, 1 copia 1 hoja), trombón basso ( 1 manus, 1 copia 1 hoja), fliscorno contrabasso ( 2 manus, 2 copias 2 hojas), fliscorno contrabasso grave en Eb ( 1 manus,  1 copia 1 hoja), fliscorno  basso grave en F ( 1 manus, 1 copia 1 hoja),  contrabasso cuerda ( 3 manus, 2 copias 2 hojas), gran casa y platillo ( 1 manus, 1 copia 1 hoja), tamburo ( 1 manus 1 copia 1 hoja), sarrusófono ( 1 manus, 1 copia 1 hoja).</t>
  </si>
  <si>
    <t>Flauta 1 ( 1 manus, 2 copias 2 hojas), flauta 2 ( 1 manus, 1 copia 1 hoja), oboe 1 ( 1 manus, 1 copia 1 hoja), oboe 2 ( 1 manus, 2 copias 2 hojas),  clarinete píccolo 1 en Eb ( 1 manus, 2 copias 2 hojas), clarinete píccolo 2 en Eb ( 1 manus), clarinete soprano 1A ( 2 manus, 2 copias 2 hojas), clarinete 1B ( 2 manus, 3 copias 3 hojas), clarinete soprano 2A en Bb( 2 manus, 3 copias 3 hojas), clarinete 2B en Bb (  2 manus, 1 copia 1 hoja), clarinete soprano 3 en Bb ( 1 manus, 1 copia 1 hoja), clarinete soprano 4 en Bb ( 1 manus, 3 copias 3 hojas), clarinete contralto 1 en Eb ( 1 manus, 3 copias 3 hojas), clarinete contralto en Eb ( 1 manus, 3 copias 3 hojas), saxófono soprano ( 1 manus, 2 copias 2 hojas), saxófono contralto en Eb ( 1 manus, 2 copias 2 hojas), saxófono contralto 2 en Eb ( 1 manus, 1 copia 1 hoja), saxófono tenor ( 1 manus, 2 copias 2 hojas), saxófono barítono ( 1 manus, 2 copias 2 hojas), saxófono basso (1 manus), corno 1 en Eb ( 1 manus, 3 copias 3 hojas), corno 2 en Eb ( 1 manus, 5 copias 5 hojas), corno 3 en Eb ( 1 manus, 3 copias 3 hojas), corno 4 en Eb ( 1 manus, 2 copias 2 hojas), tromba 1 en Eb ( 1 manus , 3 copias 3 hojas), tromba 2 en Eb ( 1 manus, 3 copias 3 hojas), corneta 1 en Bb ( 1 manus, 1 copia 1 hoja), corneta 2 en Bb ( 1 manus, 2 copias 2 hojas), fliscorno sopranino en Eb ( 1 manus, 3 copias 3 hojas), fliscorno soprano 1 en Bb ( 1 manus, 1 copia 1 hoja), fliscorno soprano 2 en Bb ( 1 manus, 1 copia 1 hoja),  fliscorno contralto 1 ( 1 manus, 2 copias 2 hojas), fliscorno contralto en Eb ( 1 manus, 1 copia 1 hoja), fliscorno tenor 1 en Bb ( 1 manus, 2 copias 2 hojas), fliscorno contralto 2 en Bb ( 1 manus, 1 copia 1 hoja), fliscorno bajo en Bb ( 1 manus, 2 copias 2 hojas), fliscorno bajo 2 en Bb ( 1 manus, 2 copias 2 hojas), fliscorno basso en Eb ( 1 manus,2 copias 2 hojas), fliscorno basso grave en F ( 1 manus, 2 copias 2 hojas),  trombón tenor 1 ( 1 manus, 1 copia 1 hoja), trombón tenor 2 ( 1 manus, 2 copias 2 hojas), trombón basso ( 1 manus, 3 copias 3 hojas),  fliscorno contrabasso en Bb ( 2 manus, 2 copias 2 hojas),  contrabasso a corda ( 2 manus, 7 copias 7 hojas),  gran casa ( 1 manus, 1 copia 1 hoja), tamburo ( 1 manus, 1 copia 1 hoja), carrillón maracas ( 1 manus, 1 copia 1 hoja).</t>
  </si>
  <si>
    <t xml:space="preserve">Flautín ( 1 copia 1 hoja), flautas 1 - 2 ( 2 copias 2 hojas), oboes 1 - 2 ( 2 copias 2 hojas), corno inglés ( 1 copia 1 hoja), requinto en Eb ( 1 copia 1 hoja), clarinete principal ( 1 copia 1 hoja), clarinete 1 ( 3 copias 3 hojas), clarinete 2 ( 2 copias 2 hojas), clarinete 3 ( 3 copias 3 hojas), clarinete bajo ( 1 copia 1 hoja), saxofón soprano Bb ( 1 copia 1 hoja), saxofón alto en Eb 1-2 ( 2 copias 2 hojas),  saxofón tenor en Bb 1-2 ( 1 copia 1 hoja), saxofón barítono Bb ( 1 copia 1 hoja),  saxofón bajo Bb 8 1 copia 1 hoja) fagot 1 (  1 copia 1 hoja), fagot 2 ( 1 copia 1 hojas ) trompa en F 1-2 ( 2 copias 2 hojas), trompa en F 3 ( 1 copia 1 hoja), trompeta 1 ( 1 copia 1 hoja), trompeta 2 ( 1 copia 1 hoja), trompeta 3 ( 1 copia 1 hoja), trombón 1 ( 1 copia 1 hoja), trombón 2 ( 1 copia 1 hoja), trombón 3 ( 1 copia 1 hoja), trombón bajo ( 1 copia 1 hoja), saxhón soprano Eb ( 1 copia 1 hoja), saxhón soprano Bb 1 ( 1 copia 1 hoja) saxhón soprano 2 Bb ( 1 copia 1 hoja), saxhón alto Eb 1-2 ( 2 copias 2 hojas), barítonos 1-2 ( 1 copia 1 hoja), saxhón bajo Bb 1-2 ( 1 copia 1 hoja), bajo Eb ( 1 copia 1 hoja), bajo Bb ( 1 copia 1 hoja), contrabajo de cuerda ( 3 copias 3 hojas), timbales en Eb ( 1 copia 1 hoja), caja ( 1 copia 1 hoja), platillos bombo ( 1 copia 1 hoja). </t>
  </si>
  <si>
    <t xml:space="preserve">Píccolo ( 1 copia 1 hoja) flauta 1 (1 copia 1 hoja) flauta 2 ( 1 copia 1 hoja), oboe 1 -2 ( 2 copias 2 hojas), clarinete 1-3 ( 5 copias 5 hojas), clarinete 2 ( 2 copias 2 hojas), clarinete bajo ( 1 copia 1 hoja), saxofón alto 1 ( 1 copia 1 hoja), saxofón alto 2 ( 1 copia 1 hoja), saxofón tenor ( 1 copia 1 hoja), saxofón barítono ( 1 copia 1 hoja), fagot 1-2 ( 1 copia 1 hoja), trompetas 1-3 ( 5 copias 5 hojas), trompeta 2-4 ( 2 copias 2 hojas), corno en F 1 y 3 ( 2 copias 2 hojas), corno en F 2 y 4 ( 2 copias 2 hojas), trombón 1-2 ( 3 copias 3 hojas), trombón 3 ( 2 copias 2 hojas), baritono Bb ( 1 copia 1 hoja), tuba C ( 3 copias 3 hojas), contrabajo ( 3 copias 3 hojas). </t>
  </si>
  <si>
    <t>Clarinete 1 ( 4 copias 20 hojas), clarinete 2 ( 4 copias 20 hojas) , saxofón alto ( 2 copias 8 hojas), saxofón tenor ( 1 copia 4 hojas), saxofón barítono ( 1 copia 4 hojas), trompeta 1 ( 3 copias 9 hojas), trompeta 2 ( 3 copias 9 hojas), trombón 1 ( 1 copia 4 hojas), trombón 2 ( 1 copia 4 hojas), contrabajos ( 3 copias 12 hojas), kicks ( 1 copia 4 hojas), toms ( 1 copia 1 hoja), tambora ( 1 copia 4 hojas), coquitos ( 1 copia 1 hoja), triángulo ( 1 copia 1 hoja), platos ( 1 copia 1 hoja).</t>
  </si>
  <si>
    <t xml:space="preserve">Píccolo ( 2 copias 4 hojas), flauta 1-2 ( 1 copia 7 hojas), oboe 1-2 ( 2 copias 8 hojas), C.a ( 2 copias 4 hojas), fagot 1-2 ( 2 copias 4 hojas), clarinete en Eb (2 copias 4 hojas), clarinete 1 ( 5 copias 15 hojas), clarinete 2-3 ( 5 copias 15 hojas), clarinete alto ( 2 copias 4 hojas), clarinete bajo ( 2 copias 4 hojas), saxofón alto 1-2 ( 2 copias 6 hojas),  saxofón tenor ( 2 copias 6 hojas), saxofón barítono ( 2 copias 4 hojas), corneta 1 ( 2 copias 4 hojas), cornetas 2-3 ( 2 copias 4 hojas), trompetas 1-2 ( 2 copias 4 hojas), cornos 1-3 ( 2 copias 4 hojas), cornos 2-4 ( 2 copias 4 hojas), trombones 1-2 ( 2 copias 4 hojas), trombón bajo ( 2 copias 4 hojas), barítono ( 5 copias 10 hojas), tuba ( 5 copias 10 hojas), timbal ( 2 copias 4 hojas), percusión 1 ( 5 copias 10 hojas), percusión 2 ( 5 copias 15 hojas), marimba xilófono * varias copias incompletas ( 1 copia 11 hojas). </t>
  </si>
  <si>
    <t>Esthér Forero Celis (10 de diciembre de 1919 - 3 de junio de 2011)</t>
  </si>
  <si>
    <t>Flautas ( 3 copias 9 hojas), oboes ( 3 copias 9 hojas), clarinete 1 ( 4 copias 12 hojas), clarinete 2 ( 5 copias 15 hojas), saxofón alto ( 3 copias 9 hojas), saxofón tenor ( 1 copia 3 hojas), trompeta 1 ( 2 copias 4 hojas), trompeta 2 ( 3 copias 6 hojas), trombón 2 ( 2 copias 4 hojas), contrabajos ( 3 copias 12 hojas), claps ( 1 copia 1 hoja), batería ( 1 copia 1 hoja), caja ( 1 copia  4 hojas), clave ( 1 copia 4 hojas), congas ( 1 copia 4 hojas),  bombo ( 1 copia 3 hojas), agogo ( 1 copia 6 hojas), kick ( 1 copia 5 hojas).</t>
  </si>
  <si>
    <t>Flautín (1 copia 3 hojas), flauta 1 ( 2 copias 10 hojas), flauta 2 ( 1 copia 4 hojas), flauta 3 ( 1 copia 3 hojas), oboe 1 ( 2 copias 10 hojas), oboe 2 ( 1 copia 4 hojas), clarinete píccolo ( 1 copia 4 hojas), clarinete 1 ( 5 copias 20 hojas), clarinete 2 ( 5 copias 15 hojas), clarinete 3 ( 3 copias 12 hojas), clarinete contralto ( 1 copia 3 hojas), clarinete bass ( 1 copia 3 hojas), saxofón alto ( 2 copias 6 hojas), saxofón tenor ( 1 copia 3 hojas), saxofón barítono ( 1 copia 3 hojas), fagot 1-2 ( 2 copias 5 hojas), trompas ( 4 copias 16 hojas), trompetas 2-3 ( 2 copias 6 hojas), bugles ( 2 copias 9 hojas), fliscorno contralto ( 1 copia 3 hojas), fliscorno tenor ( 2 copias 6 hojas), fliscorno bajo ( 1 copia 3 hojas), trombones tenores ( 3 copias 9 hojas), trombón bajo ( 1 copia 3 hojas), tubas ( 4 copias 12 hojas), contrabajos ( 3 copias 9 hojas), timpani ( 1 copia 4 hojas), xilófono ( 2 copias 4 hojas), marimba ( 2 copias 4 hojas), tambora ( 2 copias 6 hojas), plati soso ( 3 copias 6 hojas).</t>
  </si>
  <si>
    <t xml:space="preserve">Píccolo ( 3 copias 6 hojas), flauta 1-2 ( 4 copias 8 hojas), oboes 1-2 ( 4 copias 8 hojas), clarinete requinto ( 3 copias 6 hojas), clarinete 1 ( 6 copias 12 hojas), clarinete 2-3 ( 6 copias 12 hojas). saxofón alto 1-2 ( 4 copas 8 hojas), saxofón tenor ( 4 copias 8 hojas), saxofón barítono ( 3 copias 6 hojas), fagot ( 4 copias 8 hojas), cornos 1-2 ( 6 copias 12 hojas), trompeta 1 ( 5 copias 10 hojas), trompeta 2-3 ( 5 copias 10 hojas), fliscorno alto en Eb ( 2 copias 4 hojas), fliscorno barítono 1-2 ( 4 copias 8 hojas), trombón 1-2 ( 5 copias 10 hojas), trombón 3 tuba ( 9 copias 18 hojas), redoblante ( 4 hojas 8 hojas), platillos ( 4 copias 8 hojas), triángulo - block ( 4 copias 8 hojas), bombo ( 4 copias 9 hojas). </t>
  </si>
  <si>
    <t xml:space="preserve">Requinto ( 2 copias 2 hojas), clarinete solo (3 copias 3 hojas), clarinete 1 ( 2 copias 2 hojas), clarinete 2 ( 3 copias 3 hojas), clarinete 3 ( 3 copias 3 hojas), saxofón soprano ( 2 copias 2 hojas),  saxofón alto ( 3 copias 3 hojas), saxofón tenor ( 2 copias 2 hojas), trompa en Eb ( 2 copias 2 hojas), trompeta 1 ( 3 copias 3 hojas), trompeta 2 ( 3 copias 3 hojas), trompeta 3 ( 3 copias 3 hojas), bugle 1 ( 3 copias 3 hojas), bugle 2 ( 2 copias 2 hojas), fliscorno alto ( 2 copias 2 hojas), fliscorno tenor ( 2 copias 2 hojas), saxhónes ( 3 copias 3 hojas), trombón 1-2 ( 5 copias 5 hojas), barítonos ( 3 copias 3 hojas), bajo Bb ( 3 copias 3 hojas), bajo Eb ( 1 copia 1 hoja), baterías  ( 3 copias 3 hojas). </t>
  </si>
  <si>
    <t xml:space="preserve">Píccolo ( 3 copias 6 hojas), flauta ( 3 copias 6 hojas), oboe ( 3 copias 6 hojas), clarinete 1 Bb ( 4 copias 8 hojas), clarinete 2 Bb ( 4 copias 8 hojas), clarinete 3 Bb ( 4 copias 8 hojas), clarinete bajo ( 3 copias 6 hojas), saxofón alto 1 ( 3 copias 6 hojas), saxofón alto 2 ( 3 copias 6 hojas ), saxofón tenor ( 3 copias 6 hojas), saxofón barítono ( 3 copias 6 hojas), corno 1 en F ( 3 copias 6 hojas), corno 2 en F ( 3 copias 6 hojas), trompeta 1 en Bb ( 3 copias 6 hojas), trompeta 2 en Bb ( 3 copias 6 hojas), trombón ( 3 copias 6 hojas), trombón bajo (3 copias 6 hojas), barítono ( 3 copias 6 hojas), tuba ( 8 copias 16 hojas), double bass ( 2 copias 4 hojas), timpani ( 2 copias 2 hojas), cencerros ( 2 copias 2 hojas), guiro ( 2 copias 4 hojas), percusión ( 2 copias 4 hojas). </t>
  </si>
  <si>
    <t xml:space="preserve">Píccolo C ( 1 copia 2 hoja), flauta ( 4 copias 4 hojas), oboe ( 3 copias 3 hojas), clarinete 1 Bb ( 5 copias 5 hojas), clarinete 2 en Bb ( 5 copias 6 hojas), clarinete 3 Bb ( 5 copias 5 hojas), clarinete alto ( 2 copias 2 hojas), saxofón alto ( 4 copias 4 hojas), saxofón tenor ( 1 copia 1 hoja), fagot 1-2 ( 3 copias 5 hojas), corno 1-2 en Eb ( 2 copias 2 hojas), corno 3 en Eb ( 3 copias 3 hojas), trompeta 1 ( 2 copias 2 hojas), trompeta 2 Bb ( 2 copias 2 hojas), trompeta 3 ( 1 copia 1 hoja), bugle 1 ( 1 copia 1 hoja), bugle 2 ( 1 copia 1 hoja), trombón 1 ( 2 copias 2 hojas), trombón 2-3 ( 4 copias 4 hojas), barítonos 1-2 ( 4 copias 4 hojas), tuba ( 6 copias 6 hojas), bajo en Bb ( 3 copias 3 hojas), bajos cuerdas ( 5 copias 5 hojas), batería ( 3 copias 3 hojas). </t>
  </si>
  <si>
    <t xml:space="preserve">Flautas 1-2 ( 4 copias 4 hojas), flauta 3 ( 3 copias 3 hojas), oboes 1-2 ( 5 copias 5 hojas), clarinete en Eb ( 3 copias 3 hojas), clarinete 1 Bb ( 4 copias 4 hojas), clarinete 2-3 Bb ( 7 copias 7 hojas), saxofón alto en Eb ( 2 copias 2 hojas), saxofón tenor ( 1 copia 1 hoja), fagot 1-2 ( 2 copias 2 hojas), corno 1 -2 en F ( 3 copias 3 hojas), corno 3 - 4 (2 copias 2 hojas), trompetas 1 -2 ( 1 copia 1 hoja), trompeta 3 - 4 ( 2 copias 2 hojas), trombón 1 - 2 ( 2 copias 2 hojas), trombón 3 - 4 ( 2 copias 2 hojas), contrabajo - tuba ( 8 copias 8 hojas), percusión ( 4 copias 4 hojas). </t>
  </si>
  <si>
    <t xml:space="preserve">Flautín en Db ( 1 manus), flautas 1-2 ( 2 manus), oboes ( 2 manus), requinto (2 manus), clarinete 1 ( 10 manus ), clarinete 2 ( 5 manus), clarinete 3 ( 5 manus),saxofón alto ( 5 manus), saxofón tenor ( 2 manus), saxofón barítono ( 2 manus), saxhón bajo ( 3 manus), fagotes ( 2 manus), trompas en Eb ( 2 manus ) trompa 2 Eb ( 1 manus), trompa 3 y 4 Eb ( 2 manus),  cornetín 1 ( 2 manus ), cornetín 2 ( 5 manus), bugle 1-2 ( 5 manus), trombones ( 6 manus), barítonos ( 4 manus), bajo Eb ( 4 manus ), contrabajo ( 8 manus), triángulo y pandereta ( 5 manus), caja ( 2 manus), batería ( 2 manus), fliscorno contrabajo Bb ( 1 manus ), alto en Eb ( 1 manus), timbal gran casa, tambor ( 3 manus).  </t>
  </si>
  <si>
    <t>Flauta 1 ( 4 copias 4 hojas), flauta 2 ( 2 copias 2 hojas), oboe ( 5 copias 5 hojas), clarinete píccolo ( 2 copias 2 hojas), clarinete soprano solo Bb ( 4 copias 4 hojas), clarinete soprano 1 Bb ( 2 copias 2 hojas ), clarinete soprano 2 Bb ( 6 copias 6 hojas), clarinete soprano 3 Bb ( 6 copias 6 hojas), saxofón alto 1 -2 Eb ( 4 copias 4 hojas), saxofón tenor ( 2 copia 2 hoja), saxofón barítono (2 copias 2 hojas), fagot ( 3 copias 3 hojas), trompa 1-2 Eb ( 4 copias 4 hojas ), trompa 3-4 Eb ( 4 copias 4 hojas), trompeta 1 - 2 Bb ( 4 copias 4 hojas), fliscorno soprano 1-2 Bb ( 4 copias 4 hojas), fliscorno tenor Bb ( 2 copias 2 hojas ) flisc tenor 2 Bb ( 2 copias 2 hojas), saxhorn Bb ( 1 copia 1 hoja), trombón tenor 1 ( 1 copia 1 hoja),  trombón tenor 2 ( 6 copias 6 hojas ), trombón 3 ( 2 copias 2 hoja) trombón 4 ( 6 copias 6 hojas ), tuba o fliscorno contrabajo Bb ( 13 copias 13 hojas).</t>
  </si>
  <si>
    <t>https://drive.google.com/open?id=1UqtTCwr6Qxk7BOX68JQxQtcFTbya3rEO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</si>
</sst>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quot; de &quot;mmmm&quot; de &quot;yyyy"/>
    <numFmt numFmtId="165" formatCode="dd&quot; de &quot;mmmm&quot; de &quot;yyyy"/>
  </numFmts>
  <fonts count="20">
    <font>
      <sz val="10"/>
      <color rgb="FF000000"/>
      <name val="Arial"/>
    </font>
    <font>
      <b/>
      <sz val="18"/>
      <name val="Arial"/>
    </font>
    <font>
      <sz val="10"/>
      <name val="Arial"/>
    </font>
    <font>
      <b/>
      <sz val="10"/>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b/>
      <sz val="10"/>
      <name val="Arial"/>
      <family val="2"/>
    </font>
    <font>
      <sz val="10"/>
      <name val="Arial"/>
      <family val="2"/>
    </font>
    <font>
      <sz val="14"/>
      <color rgb="FF555555"/>
      <name val="Arial"/>
      <family val="2"/>
    </font>
    <font>
      <b/>
      <sz val="11"/>
      <name val="Calibri"/>
      <scheme val="minor"/>
    </font>
    <font>
      <sz val="11"/>
      <name val="Calibri"/>
      <scheme val="minor"/>
    </font>
    <font>
      <sz val="11"/>
      <color rgb="FF000000"/>
      <name val="Calibri"/>
      <scheme val="minor"/>
    </font>
    <font>
      <u/>
      <sz val="10"/>
      <color theme="10"/>
      <name val="Arial"/>
    </font>
  </fonts>
  <fills count="7">
    <fill>
      <patternFill patternType="none"/>
    </fill>
    <fill>
      <patternFill patternType="gray125"/>
    </fill>
    <fill>
      <patternFill patternType="solid">
        <fgColor rgb="FFFFFFFF"/>
        <bgColor rgb="FFFFFFFF"/>
      </patternFill>
    </fill>
    <fill>
      <patternFill patternType="solid">
        <fgColor theme="9" tint="0.59999389629810485"/>
        <bgColor rgb="FF93C47D"/>
      </patternFill>
    </fill>
    <fill>
      <patternFill patternType="solid">
        <fgColor theme="9" tint="0.59999389629810485"/>
        <bgColor indexed="64"/>
      </patternFill>
    </fill>
    <fill>
      <patternFill patternType="solid">
        <fgColor theme="4" tint="0.59999389629810485"/>
        <bgColor rgb="FF00FFFF"/>
      </patternFill>
    </fill>
    <fill>
      <patternFill patternType="solid">
        <fgColor theme="4" tint="0.59999389629810485"/>
        <bgColor indexed="64"/>
      </patternFill>
    </fill>
  </fills>
  <borders count="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s>
  <cellStyleXfs count="2">
    <xf numFmtId="0" fontId="0" fillId="0" borderId="0"/>
    <xf numFmtId="0" fontId="19" fillId="0" borderId="0" applyNumberFormat="0" applyFill="0" applyBorder="0" applyAlignment="0" applyProtection="0"/>
  </cellStyleXfs>
  <cellXfs count="80">
    <xf numFmtId="0" fontId="0" fillId="0" borderId="0" xfId="0" applyFont="1" applyAlignment="1"/>
    <xf numFmtId="0" fontId="2" fillId="0" borderId="0" xfId="0" applyFont="1" applyAlignment="1"/>
    <xf numFmtId="0" fontId="3" fillId="0" borderId="4" xfId="0" applyFont="1" applyBorder="1" applyAlignment="1"/>
    <xf numFmtId="0" fontId="2" fillId="0" borderId="4" xfId="0" applyFont="1" applyBorder="1" applyAlignment="1"/>
    <xf numFmtId="0" fontId="2" fillId="0" borderId="4" xfId="0" applyFont="1" applyBorder="1" applyAlignment="1"/>
    <xf numFmtId="0" fontId="4" fillId="0" borderId="4" xfId="0" applyFont="1" applyBorder="1" applyAlignment="1"/>
    <xf numFmtId="0" fontId="5" fillId="2" borderId="4" xfId="0" applyFont="1" applyFill="1" applyBorder="1" applyAlignment="1"/>
    <xf numFmtId="0" fontId="2" fillId="2" borderId="4" xfId="0" applyFont="1" applyFill="1" applyBorder="1" applyAlignment="1"/>
    <xf numFmtId="0" fontId="6" fillId="2" borderId="4" xfId="0" applyFont="1" applyFill="1" applyBorder="1" applyAlignment="1"/>
    <xf numFmtId="0" fontId="7" fillId="2" borderId="4" xfId="0" applyFont="1" applyFill="1" applyBorder="1" applyAlignment="1"/>
    <xf numFmtId="0" fontId="11" fillId="0" borderId="4" xfId="0" applyFont="1" applyBorder="1" applyAlignment="1"/>
    <xf numFmtId="0" fontId="12" fillId="2" borderId="4" xfId="0" applyFont="1" applyFill="1" applyBorder="1" applyAlignment="1"/>
    <xf numFmtId="0" fontId="2" fillId="3" borderId="4" xfId="0" applyFont="1" applyFill="1" applyBorder="1" applyAlignment="1"/>
    <xf numFmtId="0" fontId="8" fillId="3" borderId="4" xfId="0" applyFont="1" applyFill="1" applyBorder="1" applyAlignment="1"/>
    <xf numFmtId="0" fontId="10" fillId="3" borderId="4" xfId="0" applyFont="1" applyFill="1" applyBorder="1" applyAlignment="1"/>
    <xf numFmtId="0" fontId="2" fillId="4" borderId="5" xfId="0" applyFont="1" applyFill="1" applyBorder="1" applyAlignment="1"/>
    <xf numFmtId="0" fontId="2" fillId="5" borderId="4" xfId="0" applyFont="1" applyFill="1" applyBorder="1" applyAlignment="1"/>
    <xf numFmtId="0" fontId="9" fillId="5" borderId="4" xfId="0" applyFont="1" applyFill="1" applyBorder="1" applyAlignment="1"/>
    <xf numFmtId="0" fontId="2" fillId="6" borderId="5" xfId="0" applyFont="1" applyFill="1" applyBorder="1" applyAlignment="1"/>
    <xf numFmtId="0" fontId="13" fillId="0" borderId="0" xfId="0" applyFont="1" applyBorder="1" applyAlignment="1"/>
    <xf numFmtId="0" fontId="2" fillId="0" borderId="0" xfId="0" applyFont="1" applyFill="1" applyBorder="1" applyAlignment="1"/>
    <xf numFmtId="0" fontId="0" fillId="0" borderId="0" xfId="0" applyFont="1" applyBorder="1" applyAlignment="1"/>
    <xf numFmtId="0" fontId="15" fillId="0" borderId="0" xfId="0" applyFont="1" applyAlignment="1"/>
    <xf numFmtId="0" fontId="16" fillId="0" borderId="4" xfId="0" applyFont="1" applyBorder="1" applyAlignment="1"/>
    <xf numFmtId="0" fontId="17" fillId="2" borderId="4" xfId="0" applyFont="1" applyFill="1" applyBorder="1" applyAlignment="1"/>
    <xf numFmtId="0" fontId="17" fillId="0" borderId="4" xfId="0" applyFont="1" applyBorder="1" applyAlignment="1">
      <alignment wrapText="1"/>
    </xf>
    <xf numFmtId="0" fontId="18" fillId="2" borderId="0" xfId="0" applyFont="1" applyFill="1" applyAlignment="1">
      <alignment horizontal="left"/>
    </xf>
    <xf numFmtId="0" fontId="17" fillId="0" borderId="4" xfId="0" applyFont="1" applyBorder="1" applyAlignment="1">
      <alignment horizontal="left" wrapText="1"/>
    </xf>
    <xf numFmtId="0" fontId="17" fillId="0" borderId="4" xfId="0" applyFont="1" applyBorder="1" applyAlignment="1"/>
    <xf numFmtId="164" fontId="17" fillId="0" borderId="4" xfId="0" applyNumberFormat="1" applyFont="1" applyBorder="1" applyAlignment="1"/>
    <xf numFmtId="0" fontId="18" fillId="2" borderId="4" xfId="0" applyFont="1" applyFill="1" applyBorder="1" applyAlignment="1">
      <alignment horizontal="left"/>
    </xf>
    <xf numFmtId="0" fontId="17" fillId="2" borderId="4" xfId="0" applyFont="1" applyFill="1" applyBorder="1" applyAlignment="1">
      <alignment wrapText="1"/>
    </xf>
    <xf numFmtId="164" fontId="17" fillId="2" borderId="4" xfId="0" applyNumberFormat="1" applyFont="1" applyFill="1" applyBorder="1" applyAlignment="1"/>
    <xf numFmtId="0" fontId="18" fillId="2" borderId="4" xfId="0" applyFont="1" applyFill="1" applyBorder="1" applyAlignment="1">
      <alignment horizontal="left" wrapText="1"/>
    </xf>
    <xf numFmtId="0" fontId="18" fillId="2" borderId="0" xfId="0" applyFont="1" applyFill="1" applyAlignment="1">
      <alignment horizontal="left" wrapText="1"/>
    </xf>
    <xf numFmtId="0" fontId="17" fillId="3" borderId="4" xfId="0" applyFont="1" applyFill="1" applyBorder="1" applyAlignment="1"/>
    <xf numFmtId="0" fontId="18" fillId="3" borderId="0" xfId="0" applyFont="1" applyFill="1" applyAlignment="1">
      <alignment horizontal="left"/>
    </xf>
    <xf numFmtId="0" fontId="17" fillId="3" borderId="4" xfId="0" applyFont="1" applyFill="1" applyBorder="1" applyAlignment="1">
      <alignment wrapText="1"/>
    </xf>
    <xf numFmtId="164" fontId="17" fillId="3" borderId="4" xfId="0" applyNumberFormat="1" applyFont="1" applyFill="1" applyBorder="1" applyAlignment="1"/>
    <xf numFmtId="0" fontId="17" fillId="5" borderId="4" xfId="0" applyFont="1" applyFill="1" applyBorder="1" applyAlignment="1"/>
    <xf numFmtId="0" fontId="17" fillId="5" borderId="4" xfId="0" applyFont="1" applyFill="1" applyBorder="1" applyAlignment="1">
      <alignment wrapText="1"/>
    </xf>
    <xf numFmtId="165" fontId="17" fillId="5" borderId="4" xfId="0" applyNumberFormat="1" applyFont="1" applyFill="1" applyBorder="1" applyAlignment="1"/>
    <xf numFmtId="0" fontId="18" fillId="3" borderId="4" xfId="0" applyFont="1" applyFill="1" applyBorder="1" applyAlignment="1">
      <alignment horizontal="left" wrapText="1"/>
    </xf>
    <xf numFmtId="165" fontId="17" fillId="3" borderId="4" xfId="0" applyNumberFormat="1" applyFont="1" applyFill="1" applyBorder="1" applyAlignment="1"/>
    <xf numFmtId="0" fontId="18" fillId="3" borderId="4" xfId="0" applyFont="1" applyFill="1" applyBorder="1" applyAlignment="1">
      <alignment horizontal="left"/>
    </xf>
    <xf numFmtId="0" fontId="18" fillId="5" borderId="0" xfId="0" applyFont="1" applyFill="1" applyAlignment="1">
      <alignment horizontal="left"/>
    </xf>
    <xf numFmtId="165" fontId="17" fillId="0" borderId="4" xfId="0" applyNumberFormat="1" applyFont="1" applyBorder="1" applyAlignment="1"/>
    <xf numFmtId="0" fontId="18" fillId="5" borderId="4" xfId="0" applyFont="1" applyFill="1" applyBorder="1" applyAlignment="1">
      <alignment horizontal="left"/>
    </xf>
    <xf numFmtId="0" fontId="17" fillId="5" borderId="8" xfId="0" applyFont="1" applyFill="1" applyBorder="1" applyAlignment="1">
      <alignment wrapText="1"/>
    </xf>
    <xf numFmtId="164" fontId="17" fillId="5" borderId="4" xfId="0" applyNumberFormat="1" applyFont="1" applyFill="1" applyBorder="1" applyAlignment="1"/>
    <xf numFmtId="0" fontId="17" fillId="0" borderId="1" xfId="0" applyFont="1" applyBorder="1" applyAlignment="1">
      <alignment wrapText="1"/>
    </xf>
    <xf numFmtId="0" fontId="18" fillId="2" borderId="5" xfId="0" applyFont="1" applyFill="1" applyBorder="1" applyAlignment="1">
      <alignment horizontal="left"/>
    </xf>
    <xf numFmtId="0" fontId="18" fillId="3" borderId="5" xfId="0" applyFont="1" applyFill="1" applyBorder="1" applyAlignment="1">
      <alignment horizontal="left"/>
    </xf>
    <xf numFmtId="0" fontId="18" fillId="3" borderId="4" xfId="0" applyFont="1" applyFill="1" applyBorder="1" applyAlignment="1"/>
    <xf numFmtId="0" fontId="18" fillId="3" borderId="4" xfId="0" applyFont="1" applyFill="1" applyBorder="1" applyAlignment="1">
      <alignment wrapText="1"/>
    </xf>
    <xf numFmtId="0" fontId="18" fillId="3" borderId="0" xfId="0" applyFont="1" applyFill="1" applyAlignment="1">
      <alignment horizontal="left" wrapText="1"/>
    </xf>
    <xf numFmtId="165" fontId="17" fillId="2" borderId="4" xfId="0" applyNumberFormat="1" applyFont="1" applyFill="1" applyBorder="1" applyAlignment="1"/>
    <xf numFmtId="0" fontId="16" fillId="3" borderId="4" xfId="0" applyFont="1" applyFill="1" applyBorder="1" applyAlignment="1"/>
    <xf numFmtId="0" fontId="18" fillId="5" borderId="0" xfId="0" applyFont="1" applyFill="1" applyAlignment="1">
      <alignment horizontal="left" wrapText="1"/>
    </xf>
    <xf numFmtId="0" fontId="16" fillId="0" borderId="4" xfId="0" applyFont="1" applyBorder="1" applyAlignment="1">
      <alignment wrapText="1"/>
    </xf>
    <xf numFmtId="0" fontId="17" fillId="0" borderId="4" xfId="0" applyFont="1" applyBorder="1" applyAlignment="1">
      <alignment horizontal="center" wrapText="1"/>
    </xf>
    <xf numFmtId="0" fontId="17" fillId="2" borderId="4" xfId="0" applyFont="1" applyFill="1" applyBorder="1" applyAlignment="1">
      <alignment horizontal="center" wrapText="1"/>
    </xf>
    <xf numFmtId="0" fontId="17" fillId="0" borderId="4" xfId="0" applyFont="1" applyBorder="1" applyAlignment="1">
      <alignment horizontal="center" vertical="center" wrapText="1"/>
    </xf>
    <xf numFmtId="0" fontId="18" fillId="2" borderId="4" xfId="0" applyFont="1" applyFill="1" applyBorder="1" applyAlignment="1">
      <alignment horizontal="center" wrapText="1"/>
    </xf>
    <xf numFmtId="0" fontId="18" fillId="2" borderId="0" xfId="0" applyFont="1" applyFill="1" applyAlignment="1">
      <alignment horizontal="center" wrapText="1"/>
    </xf>
    <xf numFmtId="0" fontId="17" fillId="3" borderId="4" xfId="0" applyFont="1" applyFill="1" applyBorder="1" applyAlignment="1">
      <alignment horizontal="center" wrapText="1"/>
    </xf>
    <xf numFmtId="0" fontId="17" fillId="5" borderId="4" xfId="0" applyFont="1" applyFill="1" applyBorder="1" applyAlignment="1">
      <alignment horizontal="center" wrapText="1"/>
    </xf>
    <xf numFmtId="0" fontId="17" fillId="0" borderId="3" xfId="0" applyFont="1" applyBorder="1" applyAlignment="1">
      <alignment horizontal="center" wrapText="1"/>
    </xf>
    <xf numFmtId="0" fontId="17" fillId="3" borderId="3" xfId="0" applyFont="1" applyFill="1" applyBorder="1" applyAlignment="1">
      <alignment horizontal="center" wrapText="1"/>
    </xf>
    <xf numFmtId="0" fontId="18" fillId="3" borderId="4" xfId="0" applyFont="1" applyFill="1" applyBorder="1" applyAlignment="1">
      <alignment horizontal="center" wrapText="1"/>
    </xf>
    <xf numFmtId="0" fontId="17" fillId="3" borderId="1" xfId="0" applyFont="1" applyFill="1" applyBorder="1" applyAlignment="1">
      <alignment horizontal="center" wrapText="1"/>
    </xf>
    <xf numFmtId="0" fontId="17" fillId="0" borderId="1" xfId="0" applyFont="1" applyBorder="1" applyAlignment="1">
      <alignment horizontal="center" wrapText="1"/>
    </xf>
    <xf numFmtId="0" fontId="19" fillId="0" borderId="4" xfId="1" applyBorder="1" applyAlignment="1">
      <alignment horizontal="center" wrapText="1"/>
    </xf>
    <xf numFmtId="0" fontId="1" fillId="0" borderId="1" xfId="0" applyFont="1" applyBorder="1" applyAlignment="1">
      <alignment horizontal="center"/>
    </xf>
    <xf numFmtId="0" fontId="2" fillId="0" borderId="2" xfId="0" applyFont="1" applyBorder="1"/>
    <xf numFmtId="0" fontId="2" fillId="0" borderId="3" xfId="0" applyFont="1" applyBorder="1"/>
    <xf numFmtId="0" fontId="13" fillId="0" borderId="6" xfId="0" applyFont="1" applyBorder="1" applyAlignment="1">
      <alignment horizontal="center"/>
    </xf>
    <xf numFmtId="0" fontId="14" fillId="0" borderId="7" xfId="0" applyFont="1" applyBorder="1" applyAlignment="1">
      <alignment horizontal="center"/>
    </xf>
    <xf numFmtId="0" fontId="13" fillId="0" borderId="0" xfId="0" applyFont="1" applyFill="1" applyBorder="1" applyAlignment="1">
      <alignment horizontal="center"/>
    </xf>
    <xf numFmtId="0" fontId="14" fillId="0" borderId="0" xfId="0" applyFont="1" applyFill="1" applyBorder="1" applyAlignment="1">
      <alignment horizontal="center"/>
    </xf>
  </cellXfs>
  <cellStyles count="2">
    <cellStyle name="Hipervínculo" xfId="1" builtinId="8"/>
    <cellStyle name="Normal" xfId="0" builtinId="0"/>
  </cellStyles>
  <dxfs count="20">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ont>
        <strike val="0"/>
        <outline val="0"/>
        <shadow val="0"/>
        <u val="none"/>
        <vertAlign val="baseline"/>
        <sz val="11"/>
        <name val="Calibri"/>
        <scheme val="minor"/>
      </font>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defaultPivotStyle="PivotStyleMedium7">
    <tableStyle name="katherin-style" pivot="0" count="3" xr9:uid="{00000000-0011-0000-FFFF-FFFF00000000}">
      <tableStyleElement type="headerRow" dxfId="19"/>
      <tableStyleElement type="firstRowStripe" dxfId="18"/>
      <tableStyleElement type="secondRowStripe" dxfId="1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4:T6" headerRowCount="0">
  <tableColumns count="19">
    <tableColumn id="1" xr3:uid="{00000000-0010-0000-0000-000001000000}" name="Column1" dataDxfId="16"/>
    <tableColumn id="2" xr3:uid="{00000000-0010-0000-0000-000002000000}" name="Column2" dataDxfId="15"/>
    <tableColumn id="3" xr3:uid="{00000000-0010-0000-0000-000003000000}" name="Column3" dataDxfId="14"/>
    <tableColumn id="4" xr3:uid="{00000000-0010-0000-0000-000004000000}" name="Column4" dataDxfId="13"/>
    <tableColumn id="5" xr3:uid="{00000000-0010-0000-0000-000005000000}" name="Column5" dataDxfId="12"/>
    <tableColumn id="6" xr3:uid="{00000000-0010-0000-0000-000006000000}" name="Column6" dataDxfId="11"/>
    <tableColumn id="7" xr3:uid="{00000000-0010-0000-0000-000007000000}" name="Column7" dataDxfId="10"/>
    <tableColumn id="8" xr3:uid="{00000000-0010-0000-0000-000008000000}" name="Column8" dataDxfId="9"/>
    <tableColumn id="9" xr3:uid="{00000000-0010-0000-0000-000009000000}" name="Column9" dataDxfId="8"/>
    <tableColumn id="10" xr3:uid="{00000000-0010-0000-0000-00000A000000}" name="Column10" dataDxfId="7"/>
    <tableColumn id="11" xr3:uid="{00000000-0010-0000-0000-00000B000000}" name="Column11" dataDxfId="6"/>
    <tableColumn id="12" xr3:uid="{00000000-0010-0000-0000-00000C000000}" name="Column12" dataDxfId="5"/>
    <tableColumn id="13" xr3:uid="{00000000-0010-0000-0000-00000D000000}" name="Column13" dataDxfId="4"/>
    <tableColumn id="14" xr3:uid="{00000000-0010-0000-0000-00000E000000}" name="Column14" dataDxfId="3"/>
    <tableColumn id="15" xr3:uid="{00000000-0010-0000-0000-00000F000000}" name="Column15" dataDxfId="2"/>
    <tableColumn id="16" xr3:uid="{00000000-0010-0000-0000-000010000000}" name="Column16" dataDxfId="1"/>
    <tableColumn id="17" xr3:uid="{00000000-0010-0000-0000-000011000000}" name="Column17" dataDxfId="0"/>
    <tableColumn id="18" xr3:uid="{00000000-0010-0000-0000-000012000000}" name="Column18"/>
    <tableColumn id="19" xr3:uid="{00000000-0010-0000-0000-000013000000}" name="Column19"/>
  </tableColumns>
  <tableStyleInfo name="katherin-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drive.google.com/open?id=1UqtTCwr6Qxk7BOX68JQxQtcFTbya3rE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C997"/>
  <sheetViews>
    <sheetView tabSelected="1" zoomScale="50" zoomScaleNormal="85" zoomScalePageLayoutView="115" workbookViewId="0">
      <selection activeCell="X48" sqref="X48"/>
    </sheetView>
  </sheetViews>
  <sheetFormatPr baseColWidth="10" defaultColWidth="14.5" defaultRowHeight="15.75" customHeight="1"/>
  <cols>
    <col min="1" max="1" width="6.6640625" customWidth="1"/>
    <col min="2" max="2" width="8" customWidth="1"/>
    <col min="3" max="3" width="23" customWidth="1"/>
    <col min="4" max="4" width="18.33203125" customWidth="1"/>
    <col min="5" max="5" width="38.1640625" customWidth="1"/>
    <col min="6" max="6" width="16.1640625" customWidth="1"/>
    <col min="7" max="7" width="22.33203125" customWidth="1"/>
    <col min="8" max="8" width="17" customWidth="1"/>
    <col min="9" max="9" width="14.83203125" customWidth="1"/>
    <col min="10" max="10" width="13.1640625" customWidth="1"/>
    <col min="11" max="11" width="12.6640625" customWidth="1"/>
    <col min="12" max="12" width="10.6640625" customWidth="1"/>
    <col min="13" max="13" width="11.6640625" customWidth="1"/>
    <col min="14" max="14" width="22" customWidth="1"/>
    <col min="15" max="15" width="84.5" customWidth="1"/>
    <col min="16" max="16" width="24.1640625" customWidth="1"/>
    <col min="17" max="17" width="54.33203125" customWidth="1"/>
    <col min="18" max="18" width="22.1640625" customWidth="1"/>
    <col min="19" max="19" width="27.33203125" customWidth="1"/>
    <col min="20" max="20" width="30.33203125" customWidth="1"/>
  </cols>
  <sheetData>
    <row r="1" spans="1:29" ht="18.75" customHeight="1">
      <c r="A1" s="73" t="s">
        <v>320</v>
      </c>
      <c r="B1" s="74"/>
      <c r="C1" s="74"/>
      <c r="D1" s="74"/>
      <c r="E1" s="74"/>
      <c r="F1" s="74"/>
      <c r="G1" s="74"/>
      <c r="H1" s="74"/>
      <c r="I1" s="74"/>
      <c r="J1" s="74"/>
      <c r="K1" s="74"/>
      <c r="L1" s="74"/>
      <c r="M1" s="74"/>
      <c r="N1" s="74"/>
      <c r="O1" s="74"/>
      <c r="P1" s="74"/>
      <c r="Q1" s="74"/>
      <c r="R1" s="74"/>
      <c r="S1" s="74"/>
      <c r="T1" s="75"/>
      <c r="U1" s="1"/>
      <c r="V1" s="1"/>
      <c r="W1" s="1"/>
      <c r="X1" s="1"/>
      <c r="Y1" s="1"/>
      <c r="Z1" s="1"/>
      <c r="AA1" s="1"/>
      <c r="AB1" s="1"/>
      <c r="AC1" s="1"/>
    </row>
    <row r="2" spans="1:29" ht="32">
      <c r="A2" s="23" t="s">
        <v>0</v>
      </c>
      <c r="B2" s="23" t="s">
        <v>1</v>
      </c>
      <c r="C2" s="23" t="s">
        <v>2</v>
      </c>
      <c r="D2" s="23" t="s">
        <v>3</v>
      </c>
      <c r="E2" s="23" t="s">
        <v>4</v>
      </c>
      <c r="F2" s="23" t="s">
        <v>5</v>
      </c>
      <c r="G2" s="23" t="s">
        <v>6</v>
      </c>
      <c r="H2" s="23" t="s">
        <v>7</v>
      </c>
      <c r="I2" s="23" t="s">
        <v>8</v>
      </c>
      <c r="J2" s="23" t="s">
        <v>9</v>
      </c>
      <c r="K2" s="23" t="s">
        <v>10</v>
      </c>
      <c r="L2" s="23" t="s">
        <v>11</v>
      </c>
      <c r="M2" s="59" t="s">
        <v>12</v>
      </c>
      <c r="N2" s="23" t="s">
        <v>13</v>
      </c>
      <c r="O2" s="23" t="s">
        <v>14</v>
      </c>
      <c r="P2" s="23" t="s">
        <v>15</v>
      </c>
      <c r="Q2" s="23" t="s">
        <v>16</v>
      </c>
      <c r="R2" s="23" t="s">
        <v>17</v>
      </c>
      <c r="S2" s="2" t="s">
        <v>18</v>
      </c>
      <c r="T2" s="2" t="s">
        <v>19</v>
      </c>
      <c r="U2" s="1"/>
      <c r="V2" s="1"/>
      <c r="W2" s="1"/>
      <c r="X2" s="1"/>
      <c r="Y2" s="1"/>
      <c r="Z2" s="1"/>
      <c r="AA2" s="1"/>
      <c r="AB2" s="1"/>
      <c r="AC2" s="1"/>
    </row>
    <row r="3" spans="1:29" ht="80.25" customHeight="1">
      <c r="A3" s="24"/>
      <c r="B3" s="24"/>
      <c r="C3" s="25" t="s">
        <v>20</v>
      </c>
      <c r="D3" s="26" t="s">
        <v>21</v>
      </c>
      <c r="E3" s="27" t="s">
        <v>22</v>
      </c>
      <c r="F3" s="28"/>
      <c r="G3" s="25" t="s">
        <v>290</v>
      </c>
      <c r="H3" s="28"/>
      <c r="I3" s="28"/>
      <c r="J3" s="28"/>
      <c r="K3" s="28"/>
      <c r="L3" s="28"/>
      <c r="M3" s="28"/>
      <c r="N3" s="25" t="s">
        <v>23</v>
      </c>
      <c r="O3" s="60" t="s">
        <v>24</v>
      </c>
      <c r="P3" s="25" t="s">
        <v>25</v>
      </c>
      <c r="Q3" s="62" t="s">
        <v>321</v>
      </c>
      <c r="R3" s="29">
        <v>43159</v>
      </c>
      <c r="S3" s="5" t="str">
        <f>HYPERLINK("https://drive.google.com/open?id=1-egfYGHQTqaNi5obvBZxB70xtDpACRdP","A Mi Tierra Colombiana")</f>
        <v>A Mi Tierra Colombiana</v>
      </c>
      <c r="T3" s="4"/>
      <c r="U3" s="1"/>
      <c r="V3" s="1"/>
      <c r="W3" s="1"/>
      <c r="X3" s="1"/>
      <c r="Y3" s="1"/>
      <c r="Z3" s="1"/>
      <c r="AA3" s="1"/>
      <c r="AB3" s="1"/>
      <c r="AC3" s="1"/>
    </row>
    <row r="4" spans="1:29" ht="94.5" customHeight="1">
      <c r="A4" s="24"/>
      <c r="B4" s="24"/>
      <c r="C4" s="24" t="s">
        <v>27</v>
      </c>
      <c r="D4" s="30" t="s">
        <v>26</v>
      </c>
      <c r="E4" s="31" t="s">
        <v>28</v>
      </c>
      <c r="F4" s="26"/>
      <c r="G4" s="24"/>
      <c r="H4" s="24"/>
      <c r="I4" s="24"/>
      <c r="J4" s="24"/>
      <c r="K4" s="24"/>
      <c r="L4" s="24"/>
      <c r="M4" s="24"/>
      <c r="N4" s="31" t="s">
        <v>23</v>
      </c>
      <c r="O4" s="61" t="s">
        <v>29</v>
      </c>
      <c r="P4" s="24" t="s">
        <v>30</v>
      </c>
      <c r="Q4" s="61" t="s">
        <v>322</v>
      </c>
      <c r="R4" s="32">
        <v>43159</v>
      </c>
      <c r="S4" s="6" t="str">
        <f>HYPERLINK("https://drive.google.com/open?id=1UvQz5n8dfYLDSHGO7NjzWLp69WU7dWRB","El Hijo de mi Mujer")</f>
        <v>El Hijo de mi Mujer</v>
      </c>
      <c r="T4" s="7"/>
      <c r="U4" s="1"/>
      <c r="V4" s="76" t="s">
        <v>287</v>
      </c>
      <c r="W4" s="77"/>
      <c r="X4" s="15"/>
      <c r="Y4" s="1"/>
      <c r="Z4" s="1"/>
      <c r="AA4" s="1"/>
      <c r="AB4" s="1"/>
      <c r="AC4" s="1"/>
    </row>
    <row r="5" spans="1:29" ht="206.25" customHeight="1">
      <c r="A5" s="24"/>
      <c r="B5" s="24"/>
      <c r="C5" s="30" t="s">
        <v>33</v>
      </c>
      <c r="D5" s="30" t="s">
        <v>34</v>
      </c>
      <c r="E5" s="33" t="s">
        <v>35</v>
      </c>
      <c r="F5" s="30" t="s">
        <v>36</v>
      </c>
      <c r="G5" s="33" t="s">
        <v>37</v>
      </c>
      <c r="H5" s="24"/>
      <c r="I5" s="24"/>
      <c r="J5" s="24"/>
      <c r="K5" s="24"/>
      <c r="L5" s="24"/>
      <c r="M5" s="24"/>
      <c r="N5" s="33" t="s">
        <v>38</v>
      </c>
      <c r="O5" s="63" t="s">
        <v>360</v>
      </c>
      <c r="P5" s="30" t="s">
        <v>30</v>
      </c>
      <c r="Q5" s="63" t="s">
        <v>323</v>
      </c>
      <c r="R5" s="32">
        <v>43159</v>
      </c>
      <c r="S5" s="8" t="str">
        <f>HYPERLINK("https://drive.google.com/open?id=144rX58p810CHpbRW-QDDT5E_1Qg37hrG","Ruego Partes")</f>
        <v>Ruego Partes</v>
      </c>
      <c r="T5" s="9" t="str">
        <f>HYPERLINK("https://drive.google.com/open?id=1WYp9KnAtpAyokTB1L_wByckCtDYrUokd","Ruego Score original ")</f>
        <v xml:space="preserve">Ruego Score original </v>
      </c>
      <c r="U5" s="1"/>
      <c r="V5" s="76" t="s">
        <v>288</v>
      </c>
      <c r="W5" s="77"/>
      <c r="X5" s="18"/>
      <c r="Y5" s="1"/>
      <c r="Z5" s="1"/>
      <c r="AA5" s="1"/>
      <c r="AB5" s="1"/>
      <c r="AC5" s="1"/>
    </row>
    <row r="6" spans="1:29" ht="84" customHeight="1">
      <c r="A6" s="24"/>
      <c r="B6" s="24"/>
      <c r="C6" s="30" t="s">
        <v>39</v>
      </c>
      <c r="D6" s="30" t="s">
        <v>26</v>
      </c>
      <c r="E6" s="33" t="s">
        <v>291</v>
      </c>
      <c r="F6" s="30"/>
      <c r="G6" s="24"/>
      <c r="H6" s="24"/>
      <c r="I6" s="24"/>
      <c r="J6" s="24"/>
      <c r="K6" s="24"/>
      <c r="L6" s="24"/>
      <c r="M6" s="24"/>
      <c r="N6" s="33" t="s">
        <v>40</v>
      </c>
      <c r="O6" s="64" t="s">
        <v>361</v>
      </c>
      <c r="P6" s="30" t="s">
        <v>30</v>
      </c>
      <c r="Q6" s="64" t="s">
        <v>41</v>
      </c>
      <c r="R6" s="32">
        <v>43159</v>
      </c>
      <c r="S6" s="6" t="str">
        <f>HYPERLINK("https://drive.google.com/open?id=1QsNt8QRoHUOBvNgDgEdt0n9YSdww-KdF","Imágenes")</f>
        <v>Imágenes</v>
      </c>
      <c r="T6" s="7"/>
      <c r="U6" s="1"/>
      <c r="V6" s="1"/>
      <c r="W6" s="1"/>
      <c r="X6" s="1"/>
      <c r="Y6" s="1"/>
      <c r="Z6" s="1"/>
      <c r="AA6" s="1"/>
      <c r="AB6" s="1"/>
      <c r="AC6" s="1"/>
    </row>
    <row r="7" spans="1:29" ht="83.25" customHeight="1">
      <c r="A7" s="35"/>
      <c r="B7" s="35"/>
      <c r="C7" s="35" t="s">
        <v>42</v>
      </c>
      <c r="D7" s="36" t="s">
        <v>43</v>
      </c>
      <c r="E7" s="37" t="s">
        <v>44</v>
      </c>
      <c r="F7" s="35" t="s">
        <v>45</v>
      </c>
      <c r="G7" s="35"/>
      <c r="H7" s="35"/>
      <c r="I7" s="35"/>
      <c r="J7" s="35"/>
      <c r="K7" s="35"/>
      <c r="L7" s="35"/>
      <c r="M7" s="35"/>
      <c r="N7" s="37" t="s">
        <v>46</v>
      </c>
      <c r="O7" s="65" t="s">
        <v>47</v>
      </c>
      <c r="P7" s="37" t="s">
        <v>48</v>
      </c>
      <c r="Q7" s="65" t="s">
        <v>324</v>
      </c>
      <c r="R7" s="38">
        <v>43161</v>
      </c>
      <c r="S7" s="13" t="str">
        <f>HYPERLINK("https://drive.google.com/open?id=18km9Uki_Zw9bIzteuMueLPKzkl0QDcf8","Pal Espinal")</f>
        <v>Pal Espinal</v>
      </c>
      <c r="T7" s="12"/>
      <c r="U7" s="1"/>
      <c r="V7" s="1"/>
      <c r="W7" s="1"/>
      <c r="X7" s="1"/>
      <c r="Y7" s="1"/>
      <c r="Z7" s="1"/>
      <c r="AA7" s="1"/>
      <c r="AB7" s="1"/>
      <c r="AC7" s="1"/>
    </row>
    <row r="8" spans="1:29" ht="332.25" customHeight="1">
      <c r="A8" s="39"/>
      <c r="B8" s="39"/>
      <c r="C8" s="40" t="s">
        <v>50</v>
      </c>
      <c r="D8" s="39" t="s">
        <v>51</v>
      </c>
      <c r="E8" s="39" t="s">
        <v>26</v>
      </c>
      <c r="F8" s="39"/>
      <c r="G8" s="39" t="s">
        <v>52</v>
      </c>
      <c r="H8" s="39"/>
      <c r="I8" s="40" t="s">
        <v>53</v>
      </c>
      <c r="J8" s="39"/>
      <c r="K8" s="39"/>
      <c r="L8" s="39"/>
      <c r="M8" s="39"/>
      <c r="N8" s="40" t="s">
        <v>54</v>
      </c>
      <c r="O8" s="66" t="s">
        <v>362</v>
      </c>
      <c r="P8" s="40" t="s">
        <v>55</v>
      </c>
      <c r="Q8" s="66" t="s">
        <v>325</v>
      </c>
      <c r="R8" s="41">
        <v>43161</v>
      </c>
      <c r="S8" s="16"/>
      <c r="T8" s="17" t="str">
        <f>HYPERLINK("https://drive.google.com/open?id=1BxElhp63SkmRcbJSJDumOIHFr_LxbOZN","Guabina manuscritos ")</f>
        <v xml:space="preserve">Guabina manuscritos </v>
      </c>
      <c r="U8" s="1"/>
      <c r="V8" s="1"/>
      <c r="W8" s="1"/>
      <c r="X8" s="1"/>
      <c r="Y8" s="1"/>
      <c r="Z8" s="1"/>
      <c r="AA8" s="1"/>
      <c r="AB8" s="1"/>
      <c r="AC8" s="1"/>
    </row>
    <row r="9" spans="1:29" ht="92" customHeight="1">
      <c r="A9" s="35"/>
      <c r="B9" s="35"/>
      <c r="C9" s="35" t="s">
        <v>56</v>
      </c>
      <c r="D9" s="42" t="s">
        <v>49</v>
      </c>
      <c r="E9" s="35" t="s">
        <v>292</v>
      </c>
      <c r="F9" s="35" t="s">
        <v>57</v>
      </c>
      <c r="G9" s="35"/>
      <c r="H9" s="35"/>
      <c r="I9" s="35"/>
      <c r="J9" s="35"/>
      <c r="K9" s="35"/>
      <c r="L9" s="35"/>
      <c r="M9" s="35"/>
      <c r="N9" s="37" t="s">
        <v>58</v>
      </c>
      <c r="O9" s="65" t="s">
        <v>59</v>
      </c>
      <c r="P9" s="37" t="s">
        <v>60</v>
      </c>
      <c r="Q9" s="65" t="s">
        <v>61</v>
      </c>
      <c r="R9" s="43">
        <v>43164</v>
      </c>
      <c r="S9" s="14" t="str">
        <f>HYPERLINK("https://drive.google.com/open?id=19UE0eDT8Gs_DSPymqHe_0D99PRedRQYy","Tolima en Pie")</f>
        <v>Tolima en Pie</v>
      </c>
      <c r="T9" s="12"/>
      <c r="U9" s="1"/>
      <c r="V9" s="1"/>
      <c r="W9" s="1"/>
      <c r="X9" s="1"/>
      <c r="Y9" s="1"/>
      <c r="Z9" s="1"/>
      <c r="AA9" s="1"/>
      <c r="AB9" s="1"/>
      <c r="AC9" s="1"/>
    </row>
    <row r="10" spans="1:29" ht="197" customHeight="1">
      <c r="A10" s="35"/>
      <c r="B10" s="35"/>
      <c r="C10" s="35" t="s">
        <v>63</v>
      </c>
      <c r="D10" s="35" t="s">
        <v>26</v>
      </c>
      <c r="E10" s="35" t="s">
        <v>64</v>
      </c>
      <c r="F10" s="35"/>
      <c r="G10" s="35"/>
      <c r="H10" s="35"/>
      <c r="I10" s="35"/>
      <c r="J10" s="35" t="s">
        <v>57</v>
      </c>
      <c r="K10" s="35"/>
      <c r="L10" s="35"/>
      <c r="M10" s="35"/>
      <c r="N10" s="37" t="s">
        <v>65</v>
      </c>
      <c r="O10" s="65" t="s">
        <v>66</v>
      </c>
      <c r="P10" s="37" t="s">
        <v>326</v>
      </c>
      <c r="Q10" s="37" t="s">
        <v>67</v>
      </c>
      <c r="R10" s="43">
        <v>43164</v>
      </c>
      <c r="S10" s="14" t="str">
        <f>HYPERLINK("https://drive.google.com/open?id=1B5uQA1v31zLQ9S4mgg77o5lzJD7o-edx","Bambuquísimo")</f>
        <v>Bambuquísimo</v>
      </c>
      <c r="T10" s="12"/>
      <c r="U10" s="1"/>
      <c r="V10" s="1"/>
      <c r="W10" s="1"/>
      <c r="X10" s="1"/>
      <c r="Y10" s="1"/>
      <c r="Z10" s="1"/>
      <c r="AA10" s="1"/>
      <c r="AB10" s="1"/>
      <c r="AC10" s="1"/>
    </row>
    <row r="11" spans="1:29" ht="240" customHeight="1">
      <c r="A11" s="35"/>
      <c r="B11" s="35"/>
      <c r="C11" s="35" t="s">
        <v>363</v>
      </c>
      <c r="D11" s="35" t="s">
        <v>26</v>
      </c>
      <c r="E11" s="37" t="s">
        <v>68</v>
      </c>
      <c r="F11" s="35"/>
      <c r="G11" s="35"/>
      <c r="H11" s="35"/>
      <c r="I11" s="35"/>
      <c r="J11" s="35"/>
      <c r="K11" s="35"/>
      <c r="L11" s="35"/>
      <c r="M11" s="35"/>
      <c r="N11" s="37" t="s">
        <v>70</v>
      </c>
      <c r="O11" s="65" t="s">
        <v>364</v>
      </c>
      <c r="P11" s="35" t="s">
        <v>30</v>
      </c>
      <c r="Q11" s="65" t="s">
        <v>327</v>
      </c>
      <c r="R11" s="38">
        <v>43166</v>
      </c>
      <c r="S11" s="14" t="str">
        <f>HYPERLINK("https://drive.google.com/open?id=1dJknDg7CRfSgpfsES05UxZR0FnVSFtQ9","Suite Sinfónica completo ")</f>
        <v xml:space="preserve">Suite Sinfónica completo </v>
      </c>
      <c r="T11" s="12"/>
      <c r="U11" s="1"/>
      <c r="V11" s="1"/>
      <c r="W11" s="1"/>
      <c r="X11" s="1"/>
      <c r="Y11" s="1"/>
      <c r="Z11" s="1"/>
      <c r="AA11" s="1"/>
      <c r="AB11" s="1"/>
      <c r="AC11" s="1"/>
    </row>
    <row r="12" spans="1:29" ht="102.75" customHeight="1">
      <c r="A12" s="35"/>
      <c r="B12" s="35"/>
      <c r="C12" s="35" t="s">
        <v>71</v>
      </c>
      <c r="D12" s="44" t="s">
        <v>32</v>
      </c>
      <c r="E12" s="37" t="s">
        <v>72</v>
      </c>
      <c r="F12" s="35"/>
      <c r="G12" s="35"/>
      <c r="H12" s="35"/>
      <c r="I12" s="35"/>
      <c r="J12" s="35"/>
      <c r="K12" s="35"/>
      <c r="L12" s="35"/>
      <c r="M12" s="35"/>
      <c r="N12" s="37" t="s">
        <v>73</v>
      </c>
      <c r="O12" s="65" t="s">
        <v>365</v>
      </c>
      <c r="P12" s="35" t="s">
        <v>30</v>
      </c>
      <c r="Q12" s="65" t="s">
        <v>328</v>
      </c>
      <c r="R12" s="38">
        <v>43168</v>
      </c>
      <c r="S12" s="14" t="str">
        <f>HYPERLINK("https://drive.google.com/open?id=1BwEJzbpe4lKEvBjnl6z0u41NCc-fx-wV","Diana Marcela completo")</f>
        <v>Diana Marcela completo</v>
      </c>
      <c r="T12" s="12"/>
      <c r="U12" s="1"/>
      <c r="V12" s="1"/>
      <c r="W12" s="1"/>
      <c r="X12" s="1"/>
      <c r="Y12" s="1"/>
      <c r="Z12" s="1"/>
      <c r="AA12" s="1"/>
      <c r="AB12" s="1"/>
      <c r="AC12" s="1"/>
    </row>
    <row r="13" spans="1:29" ht="104" customHeight="1">
      <c r="A13" s="24"/>
      <c r="B13" s="24"/>
      <c r="C13" s="24" t="s">
        <v>74</v>
      </c>
      <c r="D13" s="26" t="s">
        <v>32</v>
      </c>
      <c r="E13" s="28" t="s">
        <v>293</v>
      </c>
      <c r="F13" s="25" t="s">
        <v>75</v>
      </c>
      <c r="G13" s="28"/>
      <c r="H13" s="28"/>
      <c r="I13" s="28"/>
      <c r="J13" s="28"/>
      <c r="K13" s="28"/>
      <c r="L13" s="28"/>
      <c r="M13" s="28"/>
      <c r="N13" s="25" t="s">
        <v>76</v>
      </c>
      <c r="O13" s="60" t="s">
        <v>366</v>
      </c>
      <c r="P13" s="28" t="s">
        <v>30</v>
      </c>
      <c r="Q13" s="60" t="s">
        <v>77</v>
      </c>
      <c r="R13" s="29">
        <v>43168</v>
      </c>
      <c r="S13" s="5" t="str">
        <f>HYPERLINK("https://drive.google.com/open?id=1VgY1GjaPl523aAAwazcBtzvl7jTJqH3v","El Cucarrón")</f>
        <v>El Cucarrón</v>
      </c>
      <c r="T13" s="4"/>
      <c r="U13" s="1"/>
      <c r="V13" s="1"/>
      <c r="W13" s="1"/>
      <c r="X13" s="1"/>
      <c r="Y13" s="1"/>
      <c r="Z13" s="1"/>
      <c r="AA13" s="1"/>
      <c r="AB13" s="1"/>
      <c r="AC13" s="1"/>
    </row>
    <row r="14" spans="1:29" ht="191.25" customHeight="1">
      <c r="A14" s="24"/>
      <c r="B14" s="24"/>
      <c r="C14" s="24" t="s">
        <v>78</v>
      </c>
      <c r="D14" s="28" t="s">
        <v>26</v>
      </c>
      <c r="E14" s="28" t="s">
        <v>79</v>
      </c>
      <c r="F14" s="28"/>
      <c r="G14" s="28"/>
      <c r="H14" s="28"/>
      <c r="I14" s="28"/>
      <c r="J14" s="28"/>
      <c r="K14" s="28"/>
      <c r="L14" s="28"/>
      <c r="M14" s="28"/>
      <c r="N14" s="25" t="s">
        <v>80</v>
      </c>
      <c r="O14" s="60" t="s">
        <v>367</v>
      </c>
      <c r="P14" s="28" t="s">
        <v>30</v>
      </c>
      <c r="Q14" s="60" t="s">
        <v>329</v>
      </c>
      <c r="R14" s="29">
        <v>43175</v>
      </c>
      <c r="S14" s="5" t="str">
        <f>HYPERLINK("https://drive.google.com/open?id=1RdFEsNu9sq7u6XIw9-D7xGTUgQ3e-b7s","""A mi Viejo""")</f>
        <v>"A mi Viejo"</v>
      </c>
      <c r="T14" s="4"/>
      <c r="U14" s="1"/>
      <c r="V14" s="1"/>
      <c r="W14" s="1"/>
      <c r="X14" s="1"/>
      <c r="Y14" s="1"/>
      <c r="Z14" s="1"/>
      <c r="AA14" s="1"/>
      <c r="AB14" s="1"/>
      <c r="AC14" s="1"/>
    </row>
    <row r="15" spans="1:29" ht="199.5" customHeight="1">
      <c r="A15" s="24"/>
      <c r="B15" s="24"/>
      <c r="C15" s="31" t="s">
        <v>81</v>
      </c>
      <c r="D15" s="28" t="s">
        <v>26</v>
      </c>
      <c r="E15" s="28" t="s">
        <v>26</v>
      </c>
      <c r="F15" s="28"/>
      <c r="G15" s="28"/>
      <c r="H15" s="28"/>
      <c r="I15" s="28"/>
      <c r="J15" s="28"/>
      <c r="K15" s="28"/>
      <c r="L15" s="28"/>
      <c r="M15" s="28"/>
      <c r="N15" s="25" t="s">
        <v>23</v>
      </c>
      <c r="O15" s="60" t="s">
        <v>368</v>
      </c>
      <c r="P15" s="28" t="s">
        <v>30</v>
      </c>
      <c r="Q15" s="60" t="s">
        <v>82</v>
      </c>
      <c r="R15" s="29">
        <v>43175</v>
      </c>
      <c r="S15" s="5" t="str">
        <f>HYPERLINK("https://drive.google.com/open?id=1yXybySzuME4eIXgDQ1cmzy8EXViplMVg","Homenaje a Pacho Galán")</f>
        <v>Homenaje a Pacho Galán</v>
      </c>
      <c r="T15" s="4"/>
      <c r="U15" s="1"/>
      <c r="V15" s="1"/>
      <c r="W15" s="1"/>
      <c r="X15" s="1"/>
      <c r="Y15" s="1"/>
      <c r="Z15" s="1"/>
      <c r="AA15" s="1"/>
      <c r="AB15" s="1"/>
      <c r="AC15" s="1"/>
    </row>
    <row r="16" spans="1:29" ht="193.5" customHeight="1">
      <c r="A16" s="24"/>
      <c r="B16" s="24"/>
      <c r="C16" s="24" t="s">
        <v>83</v>
      </c>
      <c r="D16" s="26" t="s">
        <v>32</v>
      </c>
      <c r="E16" s="25" t="s">
        <v>294</v>
      </c>
      <c r="F16" s="28" t="s">
        <v>84</v>
      </c>
      <c r="G16" s="28"/>
      <c r="H16" s="28"/>
      <c r="I16" s="28"/>
      <c r="J16" s="28"/>
      <c r="K16" s="28"/>
      <c r="L16" s="28"/>
      <c r="M16" s="28"/>
      <c r="N16" s="25" t="s">
        <v>23</v>
      </c>
      <c r="O16" s="60" t="s">
        <v>85</v>
      </c>
      <c r="P16" s="28" t="s">
        <v>30</v>
      </c>
      <c r="Q16" s="60" t="s">
        <v>86</v>
      </c>
      <c r="R16" s="29">
        <v>43182</v>
      </c>
      <c r="S16" s="5" t="str">
        <f>HYPERLINK("https://drive.google.com/open?id=17EskfrlgrjZ37UnbwymGd9uThgvzK2MV","Canta un Jilguero")</f>
        <v>Canta un Jilguero</v>
      </c>
      <c r="T16" s="4"/>
      <c r="U16" s="1"/>
      <c r="V16" s="1"/>
      <c r="W16" s="1"/>
      <c r="X16" s="1"/>
      <c r="Y16" s="1"/>
      <c r="Z16" s="1"/>
      <c r="AA16" s="1"/>
      <c r="AB16" s="1"/>
      <c r="AC16" s="1"/>
    </row>
    <row r="17" spans="1:29" ht="177" customHeight="1">
      <c r="A17" s="24"/>
      <c r="B17" s="24"/>
      <c r="C17" s="24" t="s">
        <v>87</v>
      </c>
      <c r="D17" s="28" t="s">
        <v>26</v>
      </c>
      <c r="E17" s="25" t="s">
        <v>369</v>
      </c>
      <c r="F17" s="28"/>
      <c r="G17" s="28"/>
      <c r="H17" s="28"/>
      <c r="I17" s="28"/>
      <c r="J17" s="28"/>
      <c r="K17" s="28"/>
      <c r="L17" s="28"/>
      <c r="M17" s="28"/>
      <c r="N17" s="25" t="s">
        <v>88</v>
      </c>
      <c r="O17" s="60" t="s">
        <v>89</v>
      </c>
      <c r="P17" s="28" t="s">
        <v>30</v>
      </c>
      <c r="Q17" s="60" t="s">
        <v>370</v>
      </c>
      <c r="R17" s="29">
        <v>43182</v>
      </c>
      <c r="S17" s="5" t="str">
        <f>HYPERLINK("https://drive.google.com/open?id=1BmHx6XxWjBaLlXTV5DyffuxknOYw2PK0","Páginas de Mujer")</f>
        <v>Páginas de Mujer</v>
      </c>
      <c r="T17" s="4"/>
      <c r="U17" s="1"/>
      <c r="V17" s="1"/>
      <c r="W17" s="1"/>
      <c r="X17" s="1"/>
      <c r="Y17" s="1"/>
      <c r="Z17" s="1"/>
      <c r="AA17" s="1"/>
      <c r="AB17" s="1"/>
      <c r="AC17" s="1"/>
    </row>
    <row r="18" spans="1:29" ht="72" customHeight="1">
      <c r="A18" s="24"/>
      <c r="B18" s="24"/>
      <c r="C18" s="24" t="s">
        <v>90</v>
      </c>
      <c r="D18" s="28" t="s">
        <v>26</v>
      </c>
      <c r="E18" s="34" t="s">
        <v>295</v>
      </c>
      <c r="F18" s="28"/>
      <c r="G18" s="28"/>
      <c r="H18" s="28"/>
      <c r="I18" s="28"/>
      <c r="J18" s="28"/>
      <c r="K18" s="28"/>
      <c r="L18" s="28"/>
      <c r="M18" s="28"/>
      <c r="N18" s="25" t="s">
        <v>91</v>
      </c>
      <c r="O18" s="60" t="s">
        <v>372</v>
      </c>
      <c r="P18" s="28" t="s">
        <v>30</v>
      </c>
      <c r="Q18" s="60" t="s">
        <v>371</v>
      </c>
      <c r="R18" s="29">
        <v>43182</v>
      </c>
      <c r="S18" s="5" t="str">
        <f>HYPERLINK("https://drive.google.com/open?id=1Eo4xnHf6KFV2xfSpJNz2NKinhfVKWDoE","Un Caribe Para Amar")</f>
        <v>Un Caribe Para Amar</v>
      </c>
      <c r="T18" s="4"/>
      <c r="U18" s="1"/>
      <c r="V18" s="1"/>
      <c r="W18" s="1"/>
      <c r="X18" s="1"/>
      <c r="Y18" s="1"/>
      <c r="Z18" s="1"/>
      <c r="AA18" s="1"/>
      <c r="AB18" s="1"/>
      <c r="AC18" s="1"/>
    </row>
    <row r="19" spans="1:29" ht="243.75" customHeight="1">
      <c r="A19" s="35"/>
      <c r="B19" s="35"/>
      <c r="C19" s="35" t="s">
        <v>92</v>
      </c>
      <c r="D19" s="44" t="s">
        <v>93</v>
      </c>
      <c r="E19" s="37" t="s">
        <v>94</v>
      </c>
      <c r="F19" s="35"/>
      <c r="G19" s="35"/>
      <c r="H19" s="35"/>
      <c r="I19" s="35"/>
      <c r="J19" s="35"/>
      <c r="K19" s="35"/>
      <c r="L19" s="35"/>
      <c r="M19" s="35"/>
      <c r="N19" s="37" t="s">
        <v>95</v>
      </c>
      <c r="O19" s="65" t="s">
        <v>96</v>
      </c>
      <c r="P19" s="35" t="s">
        <v>30</v>
      </c>
      <c r="Q19" s="65" t="s">
        <v>330</v>
      </c>
      <c r="R19" s="38">
        <v>43182</v>
      </c>
      <c r="S19" s="14" t="str">
        <f>HYPERLINK("https://drive.google.com/open?id=1AdykSuAdfFQ9zuP7pxrHXSpi0DM_v4yr","Emery")</f>
        <v>Emery</v>
      </c>
      <c r="T19" s="12"/>
      <c r="U19" s="1"/>
      <c r="V19" s="1"/>
      <c r="W19" s="1"/>
      <c r="X19" s="1"/>
      <c r="Y19" s="1"/>
      <c r="Z19" s="1"/>
      <c r="AA19" s="1"/>
      <c r="AB19" s="1"/>
      <c r="AC19" s="1"/>
    </row>
    <row r="20" spans="1:29" ht="285" customHeight="1">
      <c r="A20" s="39"/>
      <c r="B20" s="39"/>
      <c r="C20" s="39" t="s">
        <v>97</v>
      </c>
      <c r="D20" s="45" t="s">
        <v>32</v>
      </c>
      <c r="E20" s="39" t="s">
        <v>296</v>
      </c>
      <c r="F20" s="39"/>
      <c r="G20" s="39" t="s">
        <v>98</v>
      </c>
      <c r="H20" s="40" t="s">
        <v>99</v>
      </c>
      <c r="I20" s="39"/>
      <c r="J20" s="39"/>
      <c r="K20" s="39"/>
      <c r="L20" s="39"/>
      <c r="M20" s="39"/>
      <c r="N20" s="40" t="s">
        <v>100</v>
      </c>
      <c r="O20" s="66" t="s">
        <v>101</v>
      </c>
      <c r="P20" s="40" t="s">
        <v>102</v>
      </c>
      <c r="Q20" s="66" t="s">
        <v>331</v>
      </c>
      <c r="R20" s="41">
        <v>43196</v>
      </c>
      <c r="S20" s="16"/>
      <c r="T20" s="17" t="str">
        <f>HYPERLINK("https://drive.google.com/open?id=1FkmAt2wC1YL3t5JHZQ7QHE_NsW0iGkO5","Maria Victoria ")</f>
        <v xml:space="preserve">Maria Victoria </v>
      </c>
      <c r="U20" s="1"/>
      <c r="V20" s="1"/>
      <c r="W20" s="1"/>
      <c r="X20" s="1"/>
      <c r="Y20" s="1"/>
      <c r="Z20" s="1"/>
      <c r="AA20" s="1"/>
      <c r="AB20" s="1"/>
      <c r="AC20" s="1"/>
    </row>
    <row r="21" spans="1:29" ht="132" customHeight="1">
      <c r="A21" s="24"/>
      <c r="B21" s="24"/>
      <c r="C21" s="24" t="s">
        <v>103</v>
      </c>
      <c r="D21" s="28" t="s">
        <v>26</v>
      </c>
      <c r="E21" s="25" t="s">
        <v>104</v>
      </c>
      <c r="F21" s="25" t="s">
        <v>105</v>
      </c>
      <c r="G21" s="25" t="s">
        <v>106</v>
      </c>
      <c r="H21" s="28"/>
      <c r="I21" s="28"/>
      <c r="J21" s="28"/>
      <c r="K21" s="28"/>
      <c r="L21" s="28"/>
      <c r="M21" s="28"/>
      <c r="N21" s="25" t="s">
        <v>23</v>
      </c>
      <c r="O21" s="60" t="s">
        <v>107</v>
      </c>
      <c r="P21" s="28" t="s">
        <v>30</v>
      </c>
      <c r="Q21" s="60" t="s">
        <v>108</v>
      </c>
      <c r="R21" s="46">
        <v>43196</v>
      </c>
      <c r="S21" s="5" t="str">
        <f>HYPERLINK("https://drive.google.com/open?id=1XxERJW2iSobDc6DGIDgOZ93l3qMKhlSS","Mi Valle del Cauca ")</f>
        <v xml:space="preserve">Mi Valle del Cauca </v>
      </c>
      <c r="T21" s="4"/>
      <c r="U21" s="1"/>
      <c r="V21" s="1"/>
      <c r="W21" s="1"/>
      <c r="X21" s="1"/>
      <c r="Y21" s="1"/>
      <c r="Z21" s="1"/>
      <c r="AA21" s="1"/>
      <c r="AB21" s="1"/>
      <c r="AC21" s="1"/>
    </row>
    <row r="22" spans="1:29" ht="201.75" customHeight="1">
      <c r="A22" s="24"/>
      <c r="B22" s="24"/>
      <c r="C22" s="24" t="s">
        <v>109</v>
      </c>
      <c r="D22" s="30" t="s">
        <v>32</v>
      </c>
      <c r="E22" s="28" t="s">
        <v>297</v>
      </c>
      <c r="F22" s="25" t="s">
        <v>110</v>
      </c>
      <c r="G22" s="28"/>
      <c r="H22" s="28"/>
      <c r="I22" s="28"/>
      <c r="J22" s="28"/>
      <c r="K22" s="28"/>
      <c r="L22" s="28"/>
      <c r="M22" s="28"/>
      <c r="N22" s="25" t="s">
        <v>111</v>
      </c>
      <c r="O22" s="60" t="s">
        <v>373</v>
      </c>
      <c r="P22" s="28" t="s">
        <v>30</v>
      </c>
      <c r="Q22" s="60" t="s">
        <v>332</v>
      </c>
      <c r="R22" s="46">
        <v>43196</v>
      </c>
      <c r="S22" s="5" t="str">
        <f>HYPERLINK("https://drive.google.com/open?id=1MDt6m0ZDNWX93J5_AkAu-vvd3YNwqTuH","Oasis ")</f>
        <v xml:space="preserve">Oasis </v>
      </c>
      <c r="T22" s="4"/>
      <c r="U22" s="1"/>
      <c r="V22" s="1"/>
      <c r="W22" s="1"/>
      <c r="X22" s="1"/>
      <c r="Y22" s="1"/>
      <c r="Z22" s="1"/>
      <c r="AA22" s="1"/>
      <c r="AB22" s="1"/>
      <c r="AC22" s="1"/>
    </row>
    <row r="23" spans="1:29" ht="284.25" customHeight="1">
      <c r="A23" s="39"/>
      <c r="B23" s="39"/>
      <c r="C23" s="39" t="s">
        <v>112</v>
      </c>
      <c r="D23" s="47" t="s">
        <v>32</v>
      </c>
      <c r="E23" s="40" t="s">
        <v>113</v>
      </c>
      <c r="F23" s="40" t="s">
        <v>114</v>
      </c>
      <c r="G23" s="39" t="s">
        <v>115</v>
      </c>
      <c r="H23" s="39"/>
      <c r="I23" s="39"/>
      <c r="J23" s="39"/>
      <c r="K23" s="39"/>
      <c r="L23" s="39"/>
      <c r="M23" s="39"/>
      <c r="N23" s="40" t="s">
        <v>116</v>
      </c>
      <c r="O23" s="40" t="s">
        <v>374</v>
      </c>
      <c r="P23" s="40" t="s">
        <v>117</v>
      </c>
      <c r="Q23" s="66" t="s">
        <v>333</v>
      </c>
      <c r="R23" s="41">
        <v>43196</v>
      </c>
      <c r="S23" s="16"/>
      <c r="T23" s="17" t="str">
        <f>HYPERLINK("https://drive.google.com/open?id=1PVgjDC87GZKM9eKuhHbE-3Wuwsi_8OKC","Reflejos ")</f>
        <v xml:space="preserve">Reflejos </v>
      </c>
      <c r="U23" s="1"/>
      <c r="V23" s="1"/>
      <c r="W23" s="1"/>
      <c r="X23" s="1"/>
      <c r="Y23" s="1"/>
      <c r="Z23" s="1"/>
      <c r="AA23" s="1"/>
      <c r="AB23" s="1"/>
      <c r="AC23" s="1"/>
    </row>
    <row r="24" spans="1:29" ht="158.25" customHeight="1">
      <c r="A24" s="35"/>
      <c r="B24" s="35"/>
      <c r="C24" s="35" t="s">
        <v>118</v>
      </c>
      <c r="D24" s="44" t="s">
        <v>32</v>
      </c>
      <c r="E24" s="35" t="s">
        <v>298</v>
      </c>
      <c r="F24" s="35" t="s">
        <v>57</v>
      </c>
      <c r="G24" s="35" t="s">
        <v>119</v>
      </c>
      <c r="H24" s="35"/>
      <c r="I24" s="35"/>
      <c r="J24" s="35"/>
      <c r="K24" s="35"/>
      <c r="L24" s="35"/>
      <c r="M24" s="35"/>
      <c r="N24" s="37" t="s">
        <v>120</v>
      </c>
      <c r="O24" s="65" t="s">
        <v>121</v>
      </c>
      <c r="P24" s="37" t="s">
        <v>122</v>
      </c>
      <c r="Q24" s="65" t="s">
        <v>123</v>
      </c>
      <c r="R24" s="43">
        <v>43196</v>
      </c>
      <c r="S24" s="14" t="str">
        <f>HYPERLINK("https://drive.google.com/open?id=1Ciro6iLYxtePRVdm7BIwwCqNaBrXD3oS","Lorena")</f>
        <v>Lorena</v>
      </c>
      <c r="T24" s="12"/>
      <c r="U24" s="1"/>
      <c r="V24" s="1"/>
      <c r="W24" s="1"/>
      <c r="X24" s="1"/>
      <c r="Y24" s="1"/>
      <c r="Z24" s="1"/>
      <c r="AA24" s="1"/>
      <c r="AB24" s="1"/>
      <c r="AC24" s="1"/>
    </row>
    <row r="25" spans="1:29" ht="178.5" customHeight="1">
      <c r="A25" s="39"/>
      <c r="B25" s="39"/>
      <c r="C25" s="39" t="s">
        <v>124</v>
      </c>
      <c r="D25" s="47" t="s">
        <v>125</v>
      </c>
      <c r="E25" s="40" t="s">
        <v>312</v>
      </c>
      <c r="F25" s="39"/>
      <c r="G25" s="39"/>
      <c r="H25" s="39"/>
      <c r="I25" s="39"/>
      <c r="J25" s="39"/>
      <c r="K25" s="39"/>
      <c r="L25" s="39"/>
      <c r="M25" s="39"/>
      <c r="N25" s="40" t="s">
        <v>126</v>
      </c>
      <c r="O25" s="66" t="s">
        <v>375</v>
      </c>
      <c r="P25" s="48" t="s">
        <v>127</v>
      </c>
      <c r="Q25" s="66" t="s">
        <v>334</v>
      </c>
      <c r="R25" s="49">
        <v>43201</v>
      </c>
      <c r="S25" s="16"/>
      <c r="T25" s="17" t="str">
        <f>HYPERLINK("https://drive.google.com/open?id=1tNbURMCnjFw3cFrc4D1VUYRyLhTER65B","Capricho Op 17 manuscritos")</f>
        <v>Capricho Op 17 manuscritos</v>
      </c>
      <c r="U25" s="1"/>
      <c r="V25" s="1"/>
      <c r="W25" s="1"/>
      <c r="X25" s="1"/>
      <c r="Y25" s="1"/>
      <c r="Z25" s="1"/>
      <c r="AA25" s="1"/>
      <c r="AB25" s="1"/>
      <c r="AC25" s="1"/>
    </row>
    <row r="26" spans="1:29" ht="180.75" customHeight="1">
      <c r="A26" s="24"/>
      <c r="B26" s="24"/>
      <c r="C26" s="24" t="s">
        <v>128</v>
      </c>
      <c r="D26" s="30" t="s">
        <v>21</v>
      </c>
      <c r="E26" s="25" t="s">
        <v>129</v>
      </c>
      <c r="F26" s="28"/>
      <c r="G26" s="28"/>
      <c r="H26" s="28"/>
      <c r="I26" s="28"/>
      <c r="J26" s="28"/>
      <c r="K26" s="28"/>
      <c r="L26" s="28"/>
      <c r="M26" s="28"/>
      <c r="N26" s="25" t="s">
        <v>23</v>
      </c>
      <c r="O26" s="71" t="s">
        <v>376</v>
      </c>
      <c r="P26" s="51" t="s">
        <v>30</v>
      </c>
      <c r="Q26" s="67" t="s">
        <v>335</v>
      </c>
      <c r="R26" s="29">
        <v>43201</v>
      </c>
      <c r="S26" s="5" t="str">
        <f>HYPERLINK("https://drive.google.com/open?id=11pZIcIPP90vB7rgMSBtjF3TpKdAzD6N-","Chambú")</f>
        <v>Chambú</v>
      </c>
      <c r="T26" s="4"/>
      <c r="U26" s="1"/>
      <c r="V26" s="1"/>
      <c r="W26" s="1"/>
      <c r="X26" s="1"/>
      <c r="Y26" s="1"/>
      <c r="Z26" s="1"/>
      <c r="AA26" s="1"/>
      <c r="AB26" s="1"/>
      <c r="AC26" s="1"/>
    </row>
    <row r="27" spans="1:29" ht="142.5" customHeight="1">
      <c r="A27" s="24"/>
      <c r="B27" s="24"/>
      <c r="C27" s="24" t="s">
        <v>130</v>
      </c>
      <c r="D27" s="30" t="s">
        <v>21</v>
      </c>
      <c r="E27" s="28" t="s">
        <v>299</v>
      </c>
      <c r="F27" s="28"/>
      <c r="G27" s="28"/>
      <c r="H27" s="28"/>
      <c r="I27" s="28"/>
      <c r="J27" s="28"/>
      <c r="K27" s="28"/>
      <c r="L27" s="28"/>
      <c r="M27" s="28"/>
      <c r="N27" s="25" t="s">
        <v>131</v>
      </c>
      <c r="O27" s="50" t="s">
        <v>377</v>
      </c>
      <c r="P27" s="51" t="s">
        <v>30</v>
      </c>
      <c r="Q27" s="67" t="s">
        <v>336</v>
      </c>
      <c r="R27" s="29">
        <v>43201</v>
      </c>
      <c r="S27" s="5" t="str">
        <f>HYPERLINK("https://drive.google.com/open?id=1NYiBSbi0Bnd4MgFg3AGJAg8b1oWY2wuA","El Picacho")</f>
        <v>El Picacho</v>
      </c>
      <c r="T27" s="4"/>
      <c r="U27" s="1"/>
      <c r="V27" s="1"/>
      <c r="W27" s="1"/>
      <c r="X27" s="1"/>
      <c r="Y27" s="1"/>
      <c r="Z27" s="1"/>
      <c r="AA27" s="1"/>
      <c r="AB27" s="1"/>
      <c r="AC27" s="1"/>
    </row>
    <row r="28" spans="1:29" ht="148.5" customHeight="1">
      <c r="A28" s="35"/>
      <c r="B28" s="35"/>
      <c r="C28" s="35" t="s">
        <v>132</v>
      </c>
      <c r="D28" s="36" t="s">
        <v>62</v>
      </c>
      <c r="E28" s="35" t="s">
        <v>300</v>
      </c>
      <c r="F28" s="35"/>
      <c r="G28" s="35" t="s">
        <v>133</v>
      </c>
      <c r="H28" s="35"/>
      <c r="I28" s="35"/>
      <c r="J28" s="35"/>
      <c r="K28" s="35"/>
      <c r="L28" s="35"/>
      <c r="M28" s="35"/>
      <c r="N28" s="37" t="s">
        <v>134</v>
      </c>
      <c r="O28" s="70" t="s">
        <v>378</v>
      </c>
      <c r="P28" s="52" t="s">
        <v>30</v>
      </c>
      <c r="Q28" s="68" t="s">
        <v>337</v>
      </c>
      <c r="R28" s="38">
        <v>43201</v>
      </c>
      <c r="S28" s="14" t="str">
        <f>HYPERLINK("https://drive.google.com/open?id=1KTcp0pVK5AMjFM7iXKeZqrIeABDEutcV","Isabel")</f>
        <v>Isabel</v>
      </c>
      <c r="T28" s="14" t="str">
        <f>HYPERLINK("https://drive.google.com/open?id=1BD2EN7Qyhx0clKW_2rCi-fjaITVRl-8z","Isabel 2 completo")</f>
        <v>Isabel 2 completo</v>
      </c>
      <c r="U28" s="1"/>
      <c r="V28" s="1"/>
      <c r="W28" s="1"/>
      <c r="X28" s="1"/>
      <c r="Y28" s="1"/>
      <c r="Z28" s="1"/>
      <c r="AA28" s="1"/>
      <c r="AB28" s="1"/>
      <c r="AC28" s="1"/>
    </row>
    <row r="29" spans="1:29" ht="244" customHeight="1">
      <c r="A29" s="28"/>
      <c r="B29" s="24"/>
      <c r="C29" s="28" t="s">
        <v>135</v>
      </c>
      <c r="D29" s="28" t="s">
        <v>26</v>
      </c>
      <c r="E29" s="25" t="s">
        <v>94</v>
      </c>
      <c r="F29" s="28"/>
      <c r="G29" s="28"/>
      <c r="H29" s="28"/>
      <c r="I29" s="25" t="s">
        <v>136</v>
      </c>
      <c r="J29" s="28"/>
      <c r="K29" s="28"/>
      <c r="L29" s="28"/>
      <c r="M29" s="28"/>
      <c r="N29" s="25" t="s">
        <v>23</v>
      </c>
      <c r="O29" s="50" t="s">
        <v>379</v>
      </c>
      <c r="P29" s="51" t="s">
        <v>30</v>
      </c>
      <c r="Q29" s="67" t="s">
        <v>338</v>
      </c>
      <c r="R29" s="29">
        <v>43201</v>
      </c>
      <c r="S29" s="3"/>
      <c r="T29" s="5" t="str">
        <f>HYPERLINK("https://drive.google.com/open?id=1AeLATCT81eyDkTlv0raMqe8DJOLIntv4","Intermezzo manuscrito")</f>
        <v>Intermezzo manuscrito</v>
      </c>
      <c r="U29" s="1"/>
      <c r="V29" s="1"/>
      <c r="W29" s="1"/>
      <c r="X29" s="1"/>
      <c r="Y29" s="1"/>
      <c r="Z29" s="1"/>
      <c r="AA29" s="1"/>
      <c r="AB29" s="1"/>
      <c r="AC29" s="1"/>
    </row>
    <row r="30" spans="1:29" ht="150" customHeight="1">
      <c r="A30" s="35"/>
      <c r="B30" s="35"/>
      <c r="C30" s="35" t="s">
        <v>137</v>
      </c>
      <c r="D30" s="44" t="s">
        <v>32</v>
      </c>
      <c r="E30" s="35" t="s">
        <v>301</v>
      </c>
      <c r="F30" s="35"/>
      <c r="G30" s="35"/>
      <c r="H30" s="35"/>
      <c r="I30" s="35"/>
      <c r="J30" s="35"/>
      <c r="K30" s="35"/>
      <c r="L30" s="35"/>
      <c r="M30" s="35"/>
      <c r="N30" s="37" t="s">
        <v>120</v>
      </c>
      <c r="O30" s="37" t="s">
        <v>380</v>
      </c>
      <c r="P30" s="36" t="s">
        <v>30</v>
      </c>
      <c r="Q30" s="65" t="s">
        <v>138</v>
      </c>
      <c r="R30" s="38">
        <v>43201</v>
      </c>
      <c r="S30" s="14" t="str">
        <f>HYPERLINK("https://drive.google.com/open?id=1cslpNw7hjhsXb4VK9DZ_lefNht4dHT-3","Maria Elena")</f>
        <v>Maria Elena</v>
      </c>
      <c r="T30" s="12"/>
      <c r="U30" s="1"/>
      <c r="V30" s="1"/>
      <c r="W30" s="1"/>
      <c r="X30" s="1"/>
      <c r="Y30" s="1"/>
      <c r="Z30" s="1"/>
      <c r="AA30" s="1"/>
      <c r="AB30" s="1"/>
      <c r="AC30" s="1"/>
    </row>
    <row r="31" spans="1:29" ht="315" customHeight="1">
      <c r="A31" s="39"/>
      <c r="B31" s="39"/>
      <c r="C31" s="40" t="s">
        <v>139</v>
      </c>
      <c r="D31" s="45" t="s">
        <v>21</v>
      </c>
      <c r="E31" s="39" t="s">
        <v>302</v>
      </c>
      <c r="F31" s="39"/>
      <c r="G31" s="39"/>
      <c r="H31" s="39"/>
      <c r="I31" s="40" t="s">
        <v>140</v>
      </c>
      <c r="J31" s="39"/>
      <c r="K31" s="39"/>
      <c r="L31" s="39"/>
      <c r="M31" s="39"/>
      <c r="N31" s="40" t="s">
        <v>141</v>
      </c>
      <c r="O31" s="66" t="s">
        <v>381</v>
      </c>
      <c r="P31" s="40" t="s">
        <v>142</v>
      </c>
      <c r="Q31" s="66" t="s">
        <v>143</v>
      </c>
      <c r="R31" s="49">
        <v>43203</v>
      </c>
      <c r="S31" s="16"/>
      <c r="T31" s="17" t="str">
        <f>HYPERLINK("https://drive.google.com/open?id=1TY-0OF9PSOqmlgFI7eAXJo43E4CXTmr1","Allá Arriba en Aquel Alto")</f>
        <v>Allá Arriba en Aquel Alto</v>
      </c>
      <c r="U31" s="1"/>
      <c r="V31" s="1"/>
      <c r="W31" s="1"/>
      <c r="X31" s="1"/>
      <c r="Y31" s="1"/>
      <c r="Z31" s="1"/>
      <c r="AA31" s="1"/>
      <c r="AB31" s="1"/>
      <c r="AC31" s="1"/>
    </row>
    <row r="32" spans="1:29" ht="111.75" customHeight="1">
      <c r="A32" s="35"/>
      <c r="B32" s="35"/>
      <c r="C32" s="37" t="s">
        <v>144</v>
      </c>
      <c r="D32" s="35" t="s">
        <v>26</v>
      </c>
      <c r="E32" s="37" t="s">
        <v>94</v>
      </c>
      <c r="F32" s="35"/>
      <c r="G32" s="35"/>
      <c r="H32" s="35"/>
      <c r="I32" s="35"/>
      <c r="J32" s="35"/>
      <c r="K32" s="35"/>
      <c r="L32" s="35"/>
      <c r="M32" s="35"/>
      <c r="N32" s="37" t="s">
        <v>145</v>
      </c>
      <c r="O32" s="65" t="s">
        <v>146</v>
      </c>
      <c r="P32" s="35" t="s">
        <v>30</v>
      </c>
      <c r="Q32" s="65" t="s">
        <v>339</v>
      </c>
      <c r="R32" s="38">
        <v>43210</v>
      </c>
      <c r="S32" s="14" t="str">
        <f>HYPERLINK("https://drive.google.com/open?id=1u8vTTJW0wxNFDxurQNtSQMCs2JZ4srzj","Cuando Caigan las Hojas")</f>
        <v>Cuando Caigan las Hojas</v>
      </c>
      <c r="T32" s="12"/>
      <c r="U32" s="1"/>
      <c r="V32" s="1"/>
      <c r="W32" s="1"/>
      <c r="X32" s="1"/>
      <c r="Y32" s="1"/>
      <c r="Z32" s="1"/>
      <c r="AA32" s="1"/>
      <c r="AB32" s="1"/>
      <c r="AC32" s="1"/>
    </row>
    <row r="33" spans="1:29" ht="176.25" customHeight="1">
      <c r="A33" s="35"/>
      <c r="B33" s="35"/>
      <c r="C33" s="35" t="s">
        <v>147</v>
      </c>
      <c r="D33" s="36" t="s">
        <v>32</v>
      </c>
      <c r="E33" s="37" t="s">
        <v>303</v>
      </c>
      <c r="F33" s="35"/>
      <c r="G33" s="35"/>
      <c r="H33" s="35"/>
      <c r="I33" s="35"/>
      <c r="J33" s="35"/>
      <c r="K33" s="35"/>
      <c r="L33" s="35"/>
      <c r="M33" s="35"/>
      <c r="N33" s="37" t="s">
        <v>148</v>
      </c>
      <c r="O33" s="65" t="s">
        <v>149</v>
      </c>
      <c r="P33" s="37" t="s">
        <v>150</v>
      </c>
      <c r="Q33" s="65" t="s">
        <v>151</v>
      </c>
      <c r="R33" s="38">
        <v>43210</v>
      </c>
      <c r="S33" s="14" t="str">
        <f>HYPERLINK("https://drive.google.com/open?id=1-l7Yj6qO_ZessEAdR9HyXTysKvHF4k7V","Leoncito")</f>
        <v>Leoncito</v>
      </c>
      <c r="T33" s="12"/>
      <c r="U33" s="1"/>
      <c r="V33" s="1"/>
      <c r="W33" s="1"/>
      <c r="X33" s="1"/>
      <c r="Y33" s="1"/>
      <c r="Z33" s="1"/>
      <c r="AA33" s="1"/>
      <c r="AB33" s="1"/>
      <c r="AC33" s="1"/>
    </row>
    <row r="34" spans="1:29" ht="335">
      <c r="A34" s="39"/>
      <c r="B34" s="39"/>
      <c r="C34" s="39" t="s">
        <v>152</v>
      </c>
      <c r="D34" s="39" t="s">
        <v>153</v>
      </c>
      <c r="E34" s="40" t="s">
        <v>154</v>
      </c>
      <c r="F34" s="39"/>
      <c r="G34" s="39"/>
      <c r="H34" s="39"/>
      <c r="I34" s="40" t="s">
        <v>53</v>
      </c>
      <c r="J34" s="39"/>
      <c r="K34" s="39"/>
      <c r="L34" s="39"/>
      <c r="M34" s="39"/>
      <c r="N34" s="40" t="s">
        <v>155</v>
      </c>
      <c r="O34" s="66" t="s">
        <v>382</v>
      </c>
      <c r="P34" s="40" t="s">
        <v>156</v>
      </c>
      <c r="Q34" s="66" t="s">
        <v>340</v>
      </c>
      <c r="R34" s="49">
        <v>43220</v>
      </c>
      <c r="S34" s="16"/>
      <c r="T34" s="17" t="str">
        <f>HYPERLINK("https://drive.google.com/open?id=1bPUFnBEXUqMPtGj8MNSTauHwB8I1EZjr","Bunde Tolimense")</f>
        <v>Bunde Tolimense</v>
      </c>
      <c r="U34" s="1"/>
      <c r="V34" s="1"/>
      <c r="W34" s="1"/>
      <c r="X34" s="1"/>
      <c r="Y34" s="1"/>
      <c r="Z34" s="1"/>
      <c r="AA34" s="1"/>
      <c r="AB34" s="1"/>
      <c r="AC34" s="1"/>
    </row>
    <row r="35" spans="1:29" ht="115.5" customHeight="1">
      <c r="A35" s="35"/>
      <c r="B35" s="35"/>
      <c r="C35" s="37" t="s">
        <v>157</v>
      </c>
      <c r="D35" s="35" t="s">
        <v>158</v>
      </c>
      <c r="E35" s="35" t="s">
        <v>304</v>
      </c>
      <c r="F35" s="37" t="s">
        <v>159</v>
      </c>
      <c r="G35" s="35"/>
      <c r="H35" s="37" t="s">
        <v>159</v>
      </c>
      <c r="I35" s="35"/>
      <c r="J35" s="35"/>
      <c r="K35" s="35"/>
      <c r="L35" s="35"/>
      <c r="M35" s="35"/>
      <c r="N35" s="37" t="s">
        <v>160</v>
      </c>
      <c r="O35" s="65" t="s">
        <v>161</v>
      </c>
      <c r="P35" s="36" t="s">
        <v>30</v>
      </c>
      <c r="Q35" s="65" t="s">
        <v>162</v>
      </c>
      <c r="R35" s="38">
        <v>43220</v>
      </c>
      <c r="S35" s="14" t="str">
        <f>HYPERLINK("https://drive.google.com/open?id=1O5nv2CqwRq8eGqzZ7b99TFamFDGWd8Pu","Sanjuanero Tolimense 2 ")</f>
        <v xml:space="preserve">Sanjuanero Tolimense 2 </v>
      </c>
      <c r="T35" s="14" t="str">
        <f>HYPERLINK("https://drive.google.com/open?id=1xcieJIxuDiRzQo_eNvphihwQEMzfALYZ","Sanjuanero Tolimense ")</f>
        <v xml:space="preserve">Sanjuanero Tolimense </v>
      </c>
      <c r="U35" s="1"/>
      <c r="V35" s="1"/>
      <c r="W35" s="1"/>
      <c r="X35" s="1"/>
      <c r="Y35" s="1"/>
      <c r="Z35" s="1"/>
      <c r="AA35" s="1"/>
      <c r="AB35" s="1"/>
      <c r="AC35" s="1"/>
    </row>
    <row r="36" spans="1:29" ht="211.5" customHeight="1">
      <c r="A36" s="53"/>
      <c r="B36" s="53"/>
      <c r="C36" s="53" t="s">
        <v>163</v>
      </c>
      <c r="D36" s="44" t="s">
        <v>164</v>
      </c>
      <c r="E36" s="54" t="s">
        <v>165</v>
      </c>
      <c r="F36" s="53" t="s">
        <v>166</v>
      </c>
      <c r="G36" s="53"/>
      <c r="H36" s="53"/>
      <c r="I36" s="53"/>
      <c r="J36" s="53"/>
      <c r="K36" s="53"/>
      <c r="L36" s="53"/>
      <c r="M36" s="53"/>
      <c r="N36" s="54" t="s">
        <v>167</v>
      </c>
      <c r="O36" s="69" t="s">
        <v>383</v>
      </c>
      <c r="P36" s="44" t="s">
        <v>30</v>
      </c>
      <c r="Q36" s="69" t="s">
        <v>341</v>
      </c>
      <c r="R36" s="38">
        <v>43220</v>
      </c>
      <c r="S36" s="14" t="str">
        <f>HYPERLINK("https://drive.google.com/open?id=14-jk58xwbLqXyF9yODxXfZey8ItiYGUP","Danza Negra ")</f>
        <v xml:space="preserve">Danza Negra </v>
      </c>
      <c r="T36" s="12"/>
      <c r="U36" s="1"/>
      <c r="V36" s="1"/>
      <c r="W36" s="1"/>
      <c r="X36" s="1"/>
      <c r="Y36" s="1"/>
      <c r="Z36" s="1"/>
      <c r="AA36" s="1"/>
      <c r="AB36" s="1"/>
      <c r="AC36" s="1"/>
    </row>
    <row r="37" spans="1:29" ht="188.25" customHeight="1">
      <c r="A37" s="24"/>
      <c r="B37" s="24"/>
      <c r="C37" s="31" t="s">
        <v>168</v>
      </c>
      <c r="D37" s="26" t="s">
        <v>93</v>
      </c>
      <c r="E37" s="25" t="s">
        <v>169</v>
      </c>
      <c r="F37" s="25" t="s">
        <v>170</v>
      </c>
      <c r="G37" s="28"/>
      <c r="H37" s="28"/>
      <c r="I37" s="28"/>
      <c r="J37" s="28"/>
      <c r="K37" s="28"/>
      <c r="L37" s="28"/>
      <c r="M37" s="28"/>
      <c r="N37" s="25" t="s">
        <v>171</v>
      </c>
      <c r="O37" s="60" t="s">
        <v>384</v>
      </c>
      <c r="P37" s="30" t="s">
        <v>30</v>
      </c>
      <c r="Q37" s="60" t="s">
        <v>172</v>
      </c>
      <c r="R37" s="29">
        <v>43220</v>
      </c>
      <c r="S37" s="5" t="str">
        <f>HYPERLINK("https://drive.google.com/open?id=1dHAbA9Jl6Q3PyCSMuzy8MAi38FciJo-k","Mirando al Valle")</f>
        <v>Mirando al Valle</v>
      </c>
      <c r="T37" s="4"/>
      <c r="U37" s="1"/>
      <c r="V37" s="1"/>
      <c r="W37" s="1"/>
      <c r="X37" s="1"/>
      <c r="Y37" s="1"/>
      <c r="Z37" s="1"/>
      <c r="AA37" s="1"/>
      <c r="AB37" s="1"/>
      <c r="AC37" s="1"/>
    </row>
    <row r="38" spans="1:29" ht="99" customHeight="1">
      <c r="A38" s="24"/>
      <c r="B38" s="24"/>
      <c r="C38" s="24" t="s">
        <v>173</v>
      </c>
      <c r="D38" s="28" t="s">
        <v>26</v>
      </c>
      <c r="E38" s="28" t="s">
        <v>305</v>
      </c>
      <c r="F38" s="25" t="s">
        <v>174</v>
      </c>
      <c r="G38" s="28"/>
      <c r="H38" s="28"/>
      <c r="I38" s="28"/>
      <c r="J38" s="28"/>
      <c r="K38" s="28"/>
      <c r="L38" s="28"/>
      <c r="M38" s="28"/>
      <c r="N38" s="25" t="s">
        <v>175</v>
      </c>
      <c r="O38" s="25" t="s">
        <v>385</v>
      </c>
      <c r="P38" s="30" t="s">
        <v>30</v>
      </c>
      <c r="Q38" s="60" t="s">
        <v>176</v>
      </c>
      <c r="R38" s="29">
        <v>43220</v>
      </c>
      <c r="S38" s="5" t="str">
        <f>HYPERLINK("https://drive.google.com/open?id=1z5x2U4-_80Yw5pbqhZXXNqQ7xvIzNXam","Te Olvidé")</f>
        <v>Te Olvidé</v>
      </c>
      <c r="T38" s="4"/>
      <c r="U38" s="1"/>
      <c r="V38" s="1"/>
      <c r="W38" s="1"/>
      <c r="X38" s="1"/>
      <c r="Y38" s="1"/>
      <c r="Z38" s="1"/>
      <c r="AA38" s="1"/>
      <c r="AB38" s="1"/>
      <c r="AC38" s="1"/>
    </row>
    <row r="39" spans="1:29" ht="156" customHeight="1">
      <c r="A39" s="35"/>
      <c r="B39" s="35"/>
      <c r="C39" s="35" t="s">
        <v>177</v>
      </c>
      <c r="D39" s="55" t="s">
        <v>31</v>
      </c>
      <c r="E39" s="35" t="s">
        <v>306</v>
      </c>
      <c r="F39" s="35"/>
      <c r="G39" s="35"/>
      <c r="H39" s="35"/>
      <c r="I39" s="35"/>
      <c r="J39" s="35"/>
      <c r="K39" s="35"/>
      <c r="L39" s="35"/>
      <c r="M39" s="35"/>
      <c r="N39" s="37" t="s">
        <v>178</v>
      </c>
      <c r="O39" s="65" t="s">
        <v>386</v>
      </c>
      <c r="P39" s="36" t="s">
        <v>30</v>
      </c>
      <c r="Q39" s="65" t="s">
        <v>179</v>
      </c>
      <c r="R39" s="38">
        <v>43220</v>
      </c>
      <c r="S39" s="14" t="str">
        <f>HYPERLINK("https://drive.google.com/open?id=1E3J0rMj1W_RhdjCQdMNojiM6DafR_G1s","Pacífico")</f>
        <v>Pacífico</v>
      </c>
      <c r="T39" s="12"/>
      <c r="U39" s="1"/>
      <c r="V39" s="1"/>
      <c r="W39" s="1"/>
      <c r="X39" s="1"/>
      <c r="Y39" s="1"/>
      <c r="Z39" s="1"/>
      <c r="AA39" s="1"/>
      <c r="AB39" s="1"/>
      <c r="AC39" s="1"/>
    </row>
    <row r="40" spans="1:29" ht="98.25" customHeight="1">
      <c r="A40" s="39"/>
      <c r="B40" s="39"/>
      <c r="C40" s="39" t="s">
        <v>180</v>
      </c>
      <c r="D40" s="39" t="s">
        <v>26</v>
      </c>
      <c r="E40" s="40" t="s">
        <v>28</v>
      </c>
      <c r="F40" s="40" t="s">
        <v>181</v>
      </c>
      <c r="G40" s="39"/>
      <c r="H40" s="39"/>
      <c r="I40" s="39"/>
      <c r="J40" s="39"/>
      <c r="K40" s="39"/>
      <c r="L40" s="39"/>
      <c r="M40" s="39"/>
      <c r="N40" s="40" t="s">
        <v>182</v>
      </c>
      <c r="O40" s="66" t="s">
        <v>183</v>
      </c>
      <c r="P40" s="39" t="s">
        <v>30</v>
      </c>
      <c r="Q40" s="66" t="s">
        <v>184</v>
      </c>
      <c r="R40" s="41">
        <v>43224</v>
      </c>
      <c r="S40" s="16"/>
      <c r="T40" s="17" t="str">
        <f>HYPERLINK("https://drive.google.com/open?id=1UqvBU0xRuHvSO3y2BFZ7SM2S8hyeM0Qx","La Puerca")</f>
        <v>La Puerca</v>
      </c>
      <c r="U40" s="1"/>
      <c r="V40" s="1"/>
      <c r="W40" s="1"/>
      <c r="X40" s="1"/>
      <c r="Y40" s="1"/>
      <c r="Z40" s="1"/>
      <c r="AA40" s="1"/>
      <c r="AB40" s="1"/>
      <c r="AC40" s="1"/>
    </row>
    <row r="41" spans="1:29" ht="162" customHeight="1">
      <c r="A41" s="24"/>
      <c r="B41" s="24"/>
      <c r="C41" s="28" t="s">
        <v>185</v>
      </c>
      <c r="D41" s="28" t="s">
        <v>26</v>
      </c>
      <c r="E41" s="25" t="s">
        <v>387</v>
      </c>
      <c r="F41" s="25" t="s">
        <v>186</v>
      </c>
      <c r="G41" s="28"/>
      <c r="H41" s="28"/>
      <c r="I41" s="28"/>
      <c r="J41" s="28"/>
      <c r="K41" s="28"/>
      <c r="L41" s="28"/>
      <c r="M41" s="28"/>
      <c r="N41" s="25" t="s">
        <v>23</v>
      </c>
      <c r="O41" s="60" t="s">
        <v>187</v>
      </c>
      <c r="P41" s="30" t="s">
        <v>30</v>
      </c>
      <c r="Q41" s="60" t="s">
        <v>188</v>
      </c>
      <c r="R41" s="46">
        <v>43224</v>
      </c>
      <c r="S41" s="10" t="str">
        <f>HYPERLINK("https://drive.google.com/open?id=1czH-IRVezTfFVxIQ-ogH-9T5WYdp-73J","La Guacherna ")</f>
        <v xml:space="preserve">La Guacherna </v>
      </c>
      <c r="T41" s="4"/>
      <c r="U41" s="1"/>
      <c r="V41" s="1"/>
      <c r="W41" s="1"/>
      <c r="X41" s="1"/>
      <c r="Y41" s="1"/>
      <c r="Z41" s="1"/>
      <c r="AA41" s="1"/>
      <c r="AB41" s="1"/>
      <c r="AC41" s="1"/>
    </row>
    <row r="42" spans="1:29" ht="140.25" customHeight="1">
      <c r="A42" s="24"/>
      <c r="B42" s="24"/>
      <c r="C42" s="24" t="s">
        <v>189</v>
      </c>
      <c r="D42" s="30" t="s">
        <v>190</v>
      </c>
      <c r="E42" s="24" t="s">
        <v>307</v>
      </c>
      <c r="F42" s="24" t="s">
        <v>191</v>
      </c>
      <c r="G42" s="24"/>
      <c r="H42" s="24"/>
      <c r="I42" s="24"/>
      <c r="J42" s="24"/>
      <c r="K42" s="24"/>
      <c r="L42" s="24"/>
      <c r="M42" s="24"/>
      <c r="N42" s="31" t="s">
        <v>192</v>
      </c>
      <c r="O42" s="61" t="s">
        <v>193</v>
      </c>
      <c r="P42" s="30" t="s">
        <v>30</v>
      </c>
      <c r="Q42" s="61" t="s">
        <v>342</v>
      </c>
      <c r="R42" s="56">
        <v>43224</v>
      </c>
      <c r="S42" s="11" t="str">
        <f>HYPERLINK("https://drive.google.com/open?id=1PhUkt2Gj-7J8phvFb-oEPamr0vUBu8zN","Atlántico")</f>
        <v>Atlántico</v>
      </c>
      <c r="T42" s="4"/>
      <c r="U42" s="1"/>
      <c r="V42" s="1"/>
      <c r="W42" s="1"/>
      <c r="X42" s="1"/>
      <c r="Y42" s="1"/>
      <c r="Z42" s="1"/>
      <c r="AA42" s="1"/>
      <c r="AB42" s="1"/>
      <c r="AC42" s="1"/>
    </row>
    <row r="43" spans="1:29" ht="153.75" customHeight="1">
      <c r="A43" s="35"/>
      <c r="B43" s="35"/>
      <c r="C43" s="35" t="s">
        <v>194</v>
      </c>
      <c r="D43" s="36" t="s">
        <v>51</v>
      </c>
      <c r="E43" s="35" t="s">
        <v>308</v>
      </c>
      <c r="F43" s="35" t="s">
        <v>45</v>
      </c>
      <c r="G43" s="35"/>
      <c r="H43" s="35"/>
      <c r="I43" s="35"/>
      <c r="J43" s="35"/>
      <c r="K43" s="35"/>
      <c r="L43" s="35"/>
      <c r="M43" s="35"/>
      <c r="N43" s="37" t="s">
        <v>65</v>
      </c>
      <c r="O43" s="65" t="s">
        <v>195</v>
      </c>
      <c r="P43" s="37" t="s">
        <v>196</v>
      </c>
      <c r="Q43" s="65" t="s">
        <v>197</v>
      </c>
      <c r="R43" s="43">
        <v>43224</v>
      </c>
      <c r="S43" s="14" t="str">
        <f>HYPERLINK("https://drive.google.com/open?id=1doaJWIjzlPpwcFTNk-P9hGMUk3zx2gUl","Saquito")</f>
        <v>Saquito</v>
      </c>
      <c r="T43" s="12"/>
      <c r="U43" s="1"/>
      <c r="V43" s="1"/>
      <c r="W43" s="1"/>
      <c r="X43" s="1"/>
      <c r="Y43" s="1"/>
      <c r="Z43" s="1"/>
      <c r="AA43" s="1"/>
      <c r="AB43" s="1"/>
      <c r="AC43" s="1"/>
    </row>
    <row r="44" spans="1:29" ht="126" customHeight="1">
      <c r="A44" s="24"/>
      <c r="B44" s="24"/>
      <c r="C44" s="24" t="s">
        <v>198</v>
      </c>
      <c r="D44" s="28" t="s">
        <v>164</v>
      </c>
      <c r="E44" s="25" t="s">
        <v>318</v>
      </c>
      <c r="F44" s="28"/>
      <c r="G44" s="28"/>
      <c r="H44" s="28"/>
      <c r="I44" s="28"/>
      <c r="J44" s="28"/>
      <c r="K44" s="28"/>
      <c r="L44" s="28"/>
      <c r="M44" s="28"/>
      <c r="N44" s="25" t="s">
        <v>23</v>
      </c>
      <c r="O44" s="60" t="s">
        <v>388</v>
      </c>
      <c r="P44" s="30" t="s">
        <v>30</v>
      </c>
      <c r="Q44" s="60" t="s">
        <v>343</v>
      </c>
      <c r="R44" s="46">
        <v>43224</v>
      </c>
      <c r="S44" s="5" t="str">
        <f>HYPERLINK("https://drive.google.com/open?id=1mq2B68MJLBxtJseQ8m568W1cpSuTTlAL","Si si.. Colombia ")</f>
        <v xml:space="preserve">Si si.. Colombia </v>
      </c>
      <c r="T44" s="4"/>
      <c r="U44" s="1"/>
      <c r="V44" s="1"/>
      <c r="W44" s="1"/>
      <c r="X44" s="1"/>
      <c r="Y44" s="1"/>
      <c r="Z44" s="1"/>
      <c r="AA44" s="1"/>
      <c r="AB44" s="1"/>
      <c r="AC44" s="1"/>
    </row>
    <row r="45" spans="1:29" ht="170.25" customHeight="1">
      <c r="A45" s="24"/>
      <c r="B45" s="24"/>
      <c r="C45" s="24" t="s">
        <v>199</v>
      </c>
      <c r="D45" s="28" t="s">
        <v>26</v>
      </c>
      <c r="E45" s="25" t="s">
        <v>295</v>
      </c>
      <c r="F45" s="28"/>
      <c r="G45" s="28"/>
      <c r="H45" s="28"/>
      <c r="I45" s="28"/>
      <c r="J45" s="28"/>
      <c r="K45" s="28"/>
      <c r="L45" s="28"/>
      <c r="M45" s="28"/>
      <c r="N45" s="25" t="s">
        <v>200</v>
      </c>
      <c r="O45" s="60" t="s">
        <v>389</v>
      </c>
      <c r="P45" s="26" t="s">
        <v>30</v>
      </c>
      <c r="Q45" s="60" t="s">
        <v>344</v>
      </c>
      <c r="R45" s="46">
        <v>43227</v>
      </c>
      <c r="S45" s="5" t="str">
        <f>HYPERLINK("https://drive.google.com/open?id=1B2IRWx5mE4VHeAiUrEBiwVdm84zhutW_","Onoma")</f>
        <v>Onoma</v>
      </c>
      <c r="T45" s="4"/>
      <c r="U45" s="1"/>
      <c r="V45" s="78"/>
      <c r="W45" s="79"/>
      <c r="X45" s="20"/>
      <c r="Y45" s="1"/>
      <c r="Z45" s="1"/>
      <c r="AA45" s="1"/>
      <c r="AB45" s="1"/>
      <c r="AC45" s="1"/>
    </row>
    <row r="46" spans="1:29" ht="138" customHeight="1">
      <c r="A46" s="35"/>
      <c r="B46" s="35"/>
      <c r="C46" s="35" t="s">
        <v>201</v>
      </c>
      <c r="D46" s="37" t="s">
        <v>202</v>
      </c>
      <c r="E46" s="35" t="s">
        <v>26</v>
      </c>
      <c r="F46" s="37" t="s">
        <v>181</v>
      </c>
      <c r="G46" s="35"/>
      <c r="H46" s="35"/>
      <c r="I46" s="35"/>
      <c r="J46" s="35"/>
      <c r="K46" s="35"/>
      <c r="L46" s="35"/>
      <c r="M46" s="35"/>
      <c r="N46" s="37" t="s">
        <v>203</v>
      </c>
      <c r="O46" s="37" t="s">
        <v>390</v>
      </c>
      <c r="P46" s="44" t="s">
        <v>30</v>
      </c>
      <c r="Q46" s="65" t="s">
        <v>345</v>
      </c>
      <c r="R46" s="43">
        <v>43227</v>
      </c>
      <c r="S46" s="14" t="str">
        <f>HYPERLINK("https://drive.google.com/open?id=1j6B6JwA1voGeNTUuD3NyestCCNefGiNi","El Sapo Viejo")</f>
        <v>El Sapo Viejo</v>
      </c>
      <c r="T46" s="12"/>
      <c r="U46" s="1"/>
      <c r="V46" s="78"/>
      <c r="W46" s="79"/>
      <c r="X46" s="20"/>
      <c r="Y46" s="1"/>
      <c r="Z46" s="1"/>
      <c r="AA46" s="1"/>
      <c r="AB46" s="1"/>
      <c r="AC46" s="1"/>
    </row>
    <row r="47" spans="1:29" ht="135" customHeight="1">
      <c r="A47" s="24"/>
      <c r="B47" s="24"/>
      <c r="C47" s="24" t="s">
        <v>204</v>
      </c>
      <c r="D47" s="24" t="s">
        <v>32</v>
      </c>
      <c r="E47" s="31" t="s">
        <v>205</v>
      </c>
      <c r="F47" s="24"/>
      <c r="G47" s="24"/>
      <c r="H47" s="24"/>
      <c r="I47" s="24"/>
      <c r="J47" s="24"/>
      <c r="K47" s="24"/>
      <c r="L47" s="24"/>
      <c r="M47" s="24"/>
      <c r="N47" s="31" t="s">
        <v>206</v>
      </c>
      <c r="O47" s="61" t="s">
        <v>391</v>
      </c>
      <c r="P47" s="26" t="s">
        <v>30</v>
      </c>
      <c r="Q47" s="61" t="s">
        <v>346</v>
      </c>
      <c r="R47" s="56">
        <v>43227</v>
      </c>
      <c r="S47" s="5" t="str">
        <f>HYPERLINK("https://drive.google.com/open?id=1cavQ5dQI1jsaqCHVTR4RQD-JGM2jRsUj","Humorismo")</f>
        <v>Humorismo</v>
      </c>
      <c r="T47" s="4"/>
      <c r="U47" s="1"/>
      <c r="V47" s="1"/>
      <c r="W47" s="1"/>
      <c r="X47" s="1"/>
      <c r="Y47" s="1"/>
      <c r="Z47" s="1"/>
      <c r="AA47" s="1"/>
      <c r="AB47" s="1"/>
      <c r="AC47" s="1"/>
    </row>
    <row r="48" spans="1:29" ht="136.5" customHeight="1">
      <c r="A48" s="24"/>
      <c r="B48" s="24"/>
      <c r="C48" s="28" t="s">
        <v>207</v>
      </c>
      <c r="D48" s="28" t="s">
        <v>32</v>
      </c>
      <c r="E48" s="28" t="s">
        <v>303</v>
      </c>
      <c r="F48" s="28"/>
      <c r="G48" s="28"/>
      <c r="H48" s="28"/>
      <c r="I48" s="28"/>
      <c r="J48" s="28"/>
      <c r="K48" s="28"/>
      <c r="L48" s="28"/>
      <c r="M48" s="28"/>
      <c r="N48" s="25" t="s">
        <v>208</v>
      </c>
      <c r="O48" s="60" t="s">
        <v>209</v>
      </c>
      <c r="P48" s="25" t="s">
        <v>210</v>
      </c>
      <c r="Q48" s="60" t="s">
        <v>211</v>
      </c>
      <c r="R48" s="46">
        <v>43229</v>
      </c>
      <c r="S48" s="5" t="str">
        <f>HYPERLINK("https://drive.google.com/open?id=15bV-ukLUdG8sJrWOhLb_D5BLk8Zum-Y6","Painima sin flauta 2")</f>
        <v>Painima sin flauta 2</v>
      </c>
      <c r="T48" s="4"/>
      <c r="U48" s="1"/>
      <c r="V48" s="1"/>
      <c r="W48" s="1"/>
      <c r="X48" s="1"/>
      <c r="Y48" s="1"/>
      <c r="Z48" s="1"/>
      <c r="AA48" s="1"/>
      <c r="AB48" s="1"/>
      <c r="AC48" s="1"/>
    </row>
    <row r="49" spans="1:29" ht="147.75" customHeight="1">
      <c r="A49" s="35"/>
      <c r="B49" s="57"/>
      <c r="C49" s="35" t="s">
        <v>212</v>
      </c>
      <c r="D49" s="35" t="s">
        <v>164</v>
      </c>
      <c r="E49" s="37" t="s">
        <v>213</v>
      </c>
      <c r="F49" s="35"/>
      <c r="G49" s="35"/>
      <c r="H49" s="35"/>
      <c r="I49" s="37" t="s">
        <v>214</v>
      </c>
      <c r="J49" s="35"/>
      <c r="K49" s="35"/>
      <c r="L49" s="35"/>
      <c r="M49" s="35"/>
      <c r="N49" s="37" t="s">
        <v>215</v>
      </c>
      <c r="O49" s="65" t="s">
        <v>392</v>
      </c>
      <c r="P49" s="36" t="s">
        <v>30</v>
      </c>
      <c r="Q49" s="65" t="s">
        <v>347</v>
      </c>
      <c r="R49" s="43">
        <v>43229</v>
      </c>
      <c r="S49" s="14" t="str">
        <f>HYPERLINK("https://drive.google.com/open?id=1tJ6dtAXPMlVWuDjQh1DOLEX3RUH1bPl-","La Cumbia del Caribe")</f>
        <v>La Cumbia del Caribe</v>
      </c>
      <c r="T49" s="12"/>
      <c r="U49" s="1"/>
      <c r="V49" s="1"/>
      <c r="W49" s="1"/>
      <c r="X49" s="1"/>
      <c r="Y49" s="1"/>
      <c r="Z49" s="1"/>
      <c r="AA49" s="1"/>
      <c r="AB49" s="1"/>
      <c r="AC49" s="1"/>
    </row>
    <row r="50" spans="1:29" ht="190.5" customHeight="1">
      <c r="A50" s="39"/>
      <c r="B50" s="39"/>
      <c r="C50" s="39" t="s">
        <v>216</v>
      </c>
      <c r="D50" s="39" t="s">
        <v>62</v>
      </c>
      <c r="E50" s="39" t="s">
        <v>309</v>
      </c>
      <c r="F50" s="39"/>
      <c r="G50" s="39"/>
      <c r="H50" s="39"/>
      <c r="I50" s="40" t="s">
        <v>53</v>
      </c>
      <c r="J50" s="39"/>
      <c r="K50" s="39"/>
      <c r="L50" s="39"/>
      <c r="M50" s="39"/>
      <c r="N50" s="40" t="s">
        <v>217</v>
      </c>
      <c r="O50" s="66" t="s">
        <v>218</v>
      </c>
      <c r="P50" s="40" t="s">
        <v>219</v>
      </c>
      <c r="Q50" s="66" t="s">
        <v>348</v>
      </c>
      <c r="R50" s="41">
        <v>43229</v>
      </c>
      <c r="S50" s="16"/>
      <c r="T50" s="17" t="str">
        <f>HYPERLINK("https://drive.google.com/open?id=1mhy6QHMVFli-WIlGWMPP4daOO9PdwywC","Galerón Llanero")</f>
        <v>Galerón Llanero</v>
      </c>
      <c r="U50" s="1"/>
      <c r="V50" s="1"/>
      <c r="W50" s="1"/>
      <c r="X50" s="1"/>
      <c r="Y50" s="1"/>
      <c r="Z50" s="1"/>
      <c r="AA50" s="1"/>
      <c r="AB50" s="1"/>
      <c r="AC50" s="1"/>
    </row>
    <row r="51" spans="1:29" ht="165" customHeight="1">
      <c r="A51" s="39"/>
      <c r="B51" s="39"/>
      <c r="C51" s="39" t="s">
        <v>220</v>
      </c>
      <c r="D51" s="39" t="s">
        <v>32</v>
      </c>
      <c r="E51" s="58" t="s">
        <v>221</v>
      </c>
      <c r="F51" s="39"/>
      <c r="G51" s="39"/>
      <c r="H51" s="39"/>
      <c r="I51" s="39"/>
      <c r="J51" s="39"/>
      <c r="K51" s="39"/>
      <c r="L51" s="39"/>
      <c r="M51" s="39"/>
      <c r="N51" s="40" t="s">
        <v>222</v>
      </c>
      <c r="O51" s="66" t="s">
        <v>393</v>
      </c>
      <c r="P51" s="40" t="s">
        <v>223</v>
      </c>
      <c r="Q51" s="66" t="s">
        <v>349</v>
      </c>
      <c r="R51" s="41">
        <v>43229</v>
      </c>
      <c r="S51" s="16"/>
      <c r="T51" s="17" t="str">
        <f>HYPERLINK("https://drive.google.com/open?id=1h5jrInhOJT3Hs77Un6kaykHKLdz8pcmv","Espíritu Colombiano ")</f>
        <v xml:space="preserve">Espíritu Colombiano </v>
      </c>
      <c r="U51" s="1"/>
      <c r="V51" s="1"/>
      <c r="W51" s="1"/>
      <c r="X51" s="1"/>
      <c r="Y51" s="1"/>
      <c r="Z51" s="1"/>
      <c r="AA51" s="1"/>
      <c r="AB51" s="1"/>
      <c r="AC51" s="1"/>
    </row>
    <row r="52" spans="1:29" ht="134.25" customHeight="1">
      <c r="A52" s="28"/>
      <c r="B52" s="24"/>
      <c r="C52" s="28" t="s">
        <v>224</v>
      </c>
      <c r="D52" s="28" t="s">
        <v>225</v>
      </c>
      <c r="E52" s="25" t="s">
        <v>104</v>
      </c>
      <c r="F52" s="25" t="s">
        <v>105</v>
      </c>
      <c r="G52" s="28"/>
      <c r="H52" s="28"/>
      <c r="I52" s="28"/>
      <c r="J52" s="28"/>
      <c r="K52" s="28"/>
      <c r="L52" s="28"/>
      <c r="M52" s="28"/>
      <c r="N52" s="25" t="s">
        <v>200</v>
      </c>
      <c r="O52" s="60" t="s">
        <v>226</v>
      </c>
      <c r="P52" s="26" t="s">
        <v>30</v>
      </c>
      <c r="Q52" s="60" t="s">
        <v>350</v>
      </c>
      <c r="R52" s="46">
        <v>43229</v>
      </c>
      <c r="S52" s="5" t="str">
        <f>HYPERLINK("https://drive.google.com/open?id=1iLFmH_okiyurLket69OfR_DGz7-fIH8s","Cali Pachanguero ")</f>
        <v xml:space="preserve">Cali Pachanguero </v>
      </c>
      <c r="T52" s="4"/>
      <c r="U52" s="1"/>
      <c r="V52" s="1"/>
      <c r="W52" s="1"/>
      <c r="X52" s="1"/>
      <c r="Y52" s="1"/>
      <c r="Z52" s="1"/>
      <c r="AA52" s="1"/>
      <c r="AB52" s="1"/>
      <c r="AC52" s="1"/>
    </row>
    <row r="53" spans="1:29" ht="235.5" customHeight="1">
      <c r="A53" s="39"/>
      <c r="B53" s="39"/>
      <c r="C53" s="40" t="s">
        <v>227</v>
      </c>
      <c r="D53" s="39" t="s">
        <v>21</v>
      </c>
      <c r="E53" s="39" t="s">
        <v>228</v>
      </c>
      <c r="F53" s="39"/>
      <c r="G53" s="39"/>
      <c r="H53" s="39"/>
      <c r="I53" s="40" t="s">
        <v>53</v>
      </c>
      <c r="J53" s="39"/>
      <c r="K53" s="39"/>
      <c r="L53" s="39"/>
      <c r="M53" s="39"/>
      <c r="N53" s="40" t="s">
        <v>229</v>
      </c>
      <c r="O53" s="66" t="s">
        <v>230</v>
      </c>
      <c r="P53" s="40" t="s">
        <v>231</v>
      </c>
      <c r="Q53" s="66" t="s">
        <v>232</v>
      </c>
      <c r="R53" s="41">
        <v>43229</v>
      </c>
      <c r="S53" s="16"/>
      <c r="T53" s="17" t="str">
        <f>HYPERLINK("https://drive.google.com/open?id=1OLhYbrIMR5PgrqZdmGMHaSHc0YfP7uV4","Copetón Copetoncito")</f>
        <v>Copetón Copetoncito</v>
      </c>
      <c r="U53" s="1"/>
      <c r="V53" s="1"/>
      <c r="W53" s="1"/>
      <c r="X53" s="1"/>
      <c r="Y53" s="1"/>
      <c r="Z53" s="1"/>
      <c r="AA53" s="1"/>
      <c r="AB53" s="1"/>
      <c r="AC53" s="1"/>
    </row>
    <row r="54" spans="1:29" ht="116.25" customHeight="1">
      <c r="A54" s="24"/>
      <c r="B54" s="24"/>
      <c r="C54" s="28" t="s">
        <v>233</v>
      </c>
      <c r="D54" s="28" t="s">
        <v>26</v>
      </c>
      <c r="E54" s="28" t="s">
        <v>26</v>
      </c>
      <c r="F54" s="25" t="s">
        <v>234</v>
      </c>
      <c r="G54" s="28"/>
      <c r="H54" s="28"/>
      <c r="I54" s="28"/>
      <c r="J54" s="28"/>
      <c r="K54" s="28"/>
      <c r="L54" s="28"/>
      <c r="M54" s="28"/>
      <c r="N54" s="25" t="s">
        <v>23</v>
      </c>
      <c r="O54" s="60" t="s">
        <v>394</v>
      </c>
      <c r="P54" s="28" t="s">
        <v>30</v>
      </c>
      <c r="Q54" s="60" t="s">
        <v>351</v>
      </c>
      <c r="R54" s="29">
        <v>43231</v>
      </c>
      <c r="S54" s="5" t="str">
        <f>HYPERLINK("https://drive.google.com/open?id=10xt3Pw_RyqzBfYAzT8PzPv0HZeR7IDts","El Año Viejo")</f>
        <v>El Año Viejo</v>
      </c>
      <c r="T54" s="4"/>
      <c r="U54" s="1"/>
      <c r="V54" s="1"/>
      <c r="W54" s="1"/>
      <c r="X54" s="1"/>
      <c r="Y54" s="1"/>
      <c r="Z54" s="1"/>
      <c r="AA54" s="1"/>
      <c r="AB54" s="1"/>
      <c r="AC54" s="1"/>
    </row>
    <row r="55" spans="1:29" ht="163.5" customHeight="1">
      <c r="A55" s="24"/>
      <c r="B55" s="24"/>
      <c r="C55" s="28" t="s">
        <v>235</v>
      </c>
      <c r="D55" s="28" t="s">
        <v>158</v>
      </c>
      <c r="E55" s="25" t="s">
        <v>236</v>
      </c>
      <c r="F55" s="28" t="s">
        <v>57</v>
      </c>
      <c r="G55" s="28"/>
      <c r="H55" s="28"/>
      <c r="I55" s="28"/>
      <c r="J55" s="28"/>
      <c r="K55" s="28"/>
      <c r="L55" s="28"/>
      <c r="M55" s="28"/>
      <c r="N55" s="25" t="s">
        <v>237</v>
      </c>
      <c r="O55" s="60" t="s">
        <v>238</v>
      </c>
      <c r="P55" s="25" t="s">
        <v>239</v>
      </c>
      <c r="Q55" s="60" t="s">
        <v>352</v>
      </c>
      <c r="R55" s="29">
        <v>43231</v>
      </c>
      <c r="S55" s="5" t="str">
        <f>HYPERLINK("https://drive.google.com/open?id=1-PtaB29Dgf7MaGTXVYrC4ntbm-NPnfGf","El Calentano sin píccolo ni 4to corno ")</f>
        <v xml:space="preserve">El Calentano sin píccolo ni 4to corno </v>
      </c>
      <c r="T55" s="4"/>
      <c r="U55" s="1"/>
      <c r="V55" s="1"/>
      <c r="W55" s="1"/>
      <c r="X55" s="1"/>
      <c r="Y55" s="1"/>
      <c r="Z55" s="1"/>
      <c r="AA55" s="1"/>
      <c r="AB55" s="1"/>
      <c r="AC55" s="1"/>
    </row>
    <row r="56" spans="1:29" ht="167.25" customHeight="1">
      <c r="A56" s="24"/>
      <c r="B56" s="24"/>
      <c r="C56" s="28" t="s">
        <v>240</v>
      </c>
      <c r="D56" s="28" t="s">
        <v>32</v>
      </c>
      <c r="E56" s="25" t="s">
        <v>236</v>
      </c>
      <c r="F56" s="28" t="s">
        <v>57</v>
      </c>
      <c r="G56" s="28"/>
      <c r="H56" s="28"/>
      <c r="I56" s="28"/>
      <c r="J56" s="28"/>
      <c r="K56" s="28"/>
      <c r="L56" s="28"/>
      <c r="M56" s="28"/>
      <c r="N56" s="25" t="s">
        <v>241</v>
      </c>
      <c r="O56" s="60" t="s">
        <v>242</v>
      </c>
      <c r="P56" s="25" t="s">
        <v>239</v>
      </c>
      <c r="Q56" s="60" t="s">
        <v>353</v>
      </c>
      <c r="R56" s="29">
        <v>43238</v>
      </c>
      <c r="S56" s="5" t="str">
        <f>HYPERLINK("https://drive.google.com/open?id=1A4WqfnLRwbFk3iKIb4NtJqCT3Jns_toS","El Viejo Alejandro ")</f>
        <v xml:space="preserve">El Viejo Alejandro </v>
      </c>
      <c r="T56" s="4"/>
      <c r="U56" s="1"/>
      <c r="V56" s="1"/>
      <c r="W56" s="1"/>
      <c r="X56" s="1"/>
      <c r="Y56" s="1"/>
      <c r="Z56" s="1"/>
      <c r="AA56" s="1"/>
      <c r="AB56" s="1"/>
      <c r="AC56" s="1"/>
    </row>
    <row r="57" spans="1:29" ht="174.75" customHeight="1">
      <c r="A57" s="35"/>
      <c r="B57" s="35"/>
      <c r="C57" s="35" t="s">
        <v>243</v>
      </c>
      <c r="D57" s="35" t="s">
        <v>26</v>
      </c>
      <c r="E57" s="35" t="s">
        <v>310</v>
      </c>
      <c r="F57" s="37" t="s">
        <v>244</v>
      </c>
      <c r="G57" s="35"/>
      <c r="H57" s="35"/>
      <c r="I57" s="35"/>
      <c r="J57" s="35"/>
      <c r="K57" s="35"/>
      <c r="L57" s="35"/>
      <c r="M57" s="35"/>
      <c r="N57" s="37" t="s">
        <v>203</v>
      </c>
      <c r="O57" s="65" t="s">
        <v>245</v>
      </c>
      <c r="P57" s="35" t="s">
        <v>30</v>
      </c>
      <c r="Q57" s="65" t="s">
        <v>246</v>
      </c>
      <c r="R57" s="38">
        <v>43248</v>
      </c>
      <c r="S57" s="14" t="str">
        <f>HYPERLINK("https://drive.google.com/open?id=16-3wsv0ooyaqdvh7iq8v1juP1SlRwg9A","Los Novios completo")</f>
        <v>Los Novios completo</v>
      </c>
      <c r="T57" s="12"/>
      <c r="U57" s="1"/>
      <c r="V57" s="1"/>
      <c r="W57" s="1"/>
      <c r="X57" s="1"/>
      <c r="Y57" s="1"/>
      <c r="Z57" s="1"/>
      <c r="AA57" s="1"/>
      <c r="AB57" s="1"/>
      <c r="AC57" s="1"/>
    </row>
    <row r="58" spans="1:29" ht="159" customHeight="1">
      <c r="A58" s="24"/>
      <c r="B58" s="24"/>
      <c r="C58" s="25" t="s">
        <v>247</v>
      </c>
      <c r="D58" s="28" t="s">
        <v>26</v>
      </c>
      <c r="E58" s="28" t="s">
        <v>311</v>
      </c>
      <c r="F58" s="28" t="s">
        <v>248</v>
      </c>
      <c r="G58" s="28" t="s">
        <v>249</v>
      </c>
      <c r="H58" s="28" t="s">
        <v>250</v>
      </c>
      <c r="I58" s="28"/>
      <c r="J58" s="28"/>
      <c r="K58" s="28"/>
      <c r="L58" s="28"/>
      <c r="M58" s="28"/>
      <c r="N58" s="25" t="s">
        <v>208</v>
      </c>
      <c r="O58" s="60" t="s">
        <v>251</v>
      </c>
      <c r="P58" s="28" t="s">
        <v>30</v>
      </c>
      <c r="Q58" s="60" t="s">
        <v>252</v>
      </c>
      <c r="R58" s="29">
        <v>43269</v>
      </c>
      <c r="S58" s="5" t="str">
        <f>HYPERLINK("https://drive.google.com/open?id=1AyWrdcVTDzxa-K9X8HhDruU4UYxSOy5L","Aquellos Ojos Verdes")</f>
        <v>Aquellos Ojos Verdes</v>
      </c>
      <c r="T58" s="4"/>
      <c r="U58" s="1"/>
      <c r="V58" s="1"/>
      <c r="W58" s="1"/>
      <c r="X58" s="1"/>
      <c r="Y58" s="1"/>
      <c r="Z58" s="1"/>
      <c r="AA58" s="1"/>
      <c r="AB58" s="1"/>
      <c r="AC58" s="1"/>
    </row>
    <row r="59" spans="1:29" ht="141.75" customHeight="1">
      <c r="A59" s="24"/>
      <c r="B59" s="24"/>
      <c r="C59" s="25" t="s">
        <v>253</v>
      </c>
      <c r="D59" s="28" t="s">
        <v>26</v>
      </c>
      <c r="E59" s="28" t="s">
        <v>26</v>
      </c>
      <c r="F59" s="25" t="s">
        <v>234</v>
      </c>
      <c r="G59" s="28"/>
      <c r="H59" s="28"/>
      <c r="I59" s="28"/>
      <c r="J59" s="28"/>
      <c r="K59" s="28"/>
      <c r="L59" s="28"/>
      <c r="M59" s="28"/>
      <c r="N59" s="25" t="s">
        <v>40</v>
      </c>
      <c r="O59" s="60" t="s">
        <v>254</v>
      </c>
      <c r="P59" s="28" t="s">
        <v>30</v>
      </c>
      <c r="Q59" s="60" t="s">
        <v>354</v>
      </c>
      <c r="R59" s="29">
        <v>43269</v>
      </c>
      <c r="S59" s="5" t="str">
        <f>HYPERLINK("https://drive.google.com/open?id=15rBO1Hf_OSzs-OgVFaNxoXCRYgzb5Vxw","Mosaico Navideño partes ")</f>
        <v xml:space="preserve">Mosaico Navideño partes </v>
      </c>
      <c r="T59" s="4"/>
      <c r="U59" s="1"/>
      <c r="V59" s="1"/>
      <c r="W59" s="1"/>
      <c r="X59" s="1"/>
      <c r="Y59" s="1"/>
      <c r="Z59" s="1"/>
      <c r="AA59" s="1"/>
      <c r="AB59" s="1"/>
      <c r="AC59" s="1"/>
    </row>
    <row r="60" spans="1:29" ht="154.5" customHeight="1">
      <c r="A60" s="39"/>
      <c r="B60" s="39"/>
      <c r="C60" s="39" t="s">
        <v>255</v>
      </c>
      <c r="D60" s="39" t="s">
        <v>26</v>
      </c>
      <c r="E60" s="40" t="s">
        <v>313</v>
      </c>
      <c r="F60" s="39"/>
      <c r="G60" s="39"/>
      <c r="H60" s="39"/>
      <c r="I60" s="39"/>
      <c r="J60" s="39"/>
      <c r="K60" s="39"/>
      <c r="L60" s="39"/>
      <c r="M60" s="39"/>
      <c r="N60" s="66" t="s">
        <v>256</v>
      </c>
      <c r="O60" s="66" t="s">
        <v>395</v>
      </c>
      <c r="P60" s="40" t="s">
        <v>223</v>
      </c>
      <c r="Q60" s="66" t="s">
        <v>355</v>
      </c>
      <c r="R60" s="41">
        <v>43286</v>
      </c>
      <c r="S60" s="17" t="str">
        <f>HYPERLINK("https://drive.google.com/open?id=1y8sqbRYZ8Vr_pHLtkhFz7R1Da1QWodo5","Rapsodia Colombiana copias ")</f>
        <v xml:space="preserve">Rapsodia Colombiana copias </v>
      </c>
      <c r="T60" s="17" t="str">
        <f>HYPERLINK("https://drive.google.com/open?id=1fT4w3p_HWRZ3Por39MxYz2KoPpYOPN8R","Rapsodia Colombiana manuscritos")</f>
        <v>Rapsodia Colombiana manuscritos</v>
      </c>
      <c r="U60" s="1"/>
      <c r="V60" s="1"/>
      <c r="W60" s="1"/>
      <c r="X60" s="1"/>
      <c r="Y60" s="1"/>
      <c r="Z60" s="1"/>
      <c r="AA60" s="1"/>
      <c r="AB60" s="1"/>
      <c r="AC60" s="1"/>
    </row>
    <row r="61" spans="1:29" ht="147" customHeight="1">
      <c r="A61" s="35"/>
      <c r="B61" s="35"/>
      <c r="C61" s="35" t="s">
        <v>257</v>
      </c>
      <c r="D61" s="35" t="s">
        <v>158</v>
      </c>
      <c r="E61" s="35" t="s">
        <v>314</v>
      </c>
      <c r="F61" s="35" t="s">
        <v>258</v>
      </c>
      <c r="G61" s="35"/>
      <c r="H61" s="35"/>
      <c r="I61" s="35"/>
      <c r="J61" s="35"/>
      <c r="K61" s="35"/>
      <c r="L61" s="35"/>
      <c r="M61" s="35"/>
      <c r="N61" s="37" t="s">
        <v>215</v>
      </c>
      <c r="O61" s="65" t="s">
        <v>259</v>
      </c>
      <c r="P61" s="37" t="s">
        <v>260</v>
      </c>
      <c r="Q61" s="65" t="s">
        <v>356</v>
      </c>
      <c r="R61" s="38">
        <v>43299</v>
      </c>
      <c r="S61" s="14" t="str">
        <f>HYPERLINK("https://drive.google.com/open?id=150sKuBctI65f_0Gw9DS8H87iFYFYL-Ud","Retazos ")</f>
        <v xml:space="preserve">Retazos </v>
      </c>
      <c r="T61" s="12"/>
      <c r="U61" s="1"/>
      <c r="V61" s="1"/>
      <c r="W61" s="1"/>
      <c r="X61" s="1"/>
      <c r="Y61" s="1"/>
      <c r="Z61" s="1"/>
      <c r="AA61" s="1"/>
      <c r="AB61" s="1"/>
      <c r="AC61" s="1"/>
    </row>
    <row r="62" spans="1:29" ht="183.75" customHeight="1">
      <c r="A62" s="28"/>
      <c r="B62" s="24"/>
      <c r="C62" s="28" t="s">
        <v>261</v>
      </c>
      <c r="D62" s="28" t="s">
        <v>32</v>
      </c>
      <c r="E62" s="28" t="s">
        <v>315</v>
      </c>
      <c r="F62" s="28"/>
      <c r="G62" s="28"/>
      <c r="H62" s="28"/>
      <c r="I62" s="28"/>
      <c r="J62" s="28"/>
      <c r="K62" s="28"/>
      <c r="L62" s="28"/>
      <c r="M62" s="28"/>
      <c r="N62" s="25" t="s">
        <v>262</v>
      </c>
      <c r="O62" s="60" t="s">
        <v>263</v>
      </c>
      <c r="P62" s="28" t="s">
        <v>30</v>
      </c>
      <c r="Q62" s="60" t="s">
        <v>357</v>
      </c>
      <c r="R62" s="29">
        <v>43299</v>
      </c>
      <c r="S62" s="5" t="str">
        <f>HYPERLINK("https://drive.google.com/open?id=1__a4CBXMmF8HApo8ZOxtP4aYa4thn1e0","Río Cali")</f>
        <v>Río Cali</v>
      </c>
      <c r="T62" s="4"/>
      <c r="U62" s="1"/>
      <c r="V62" s="1"/>
      <c r="W62" s="1"/>
      <c r="X62" s="1"/>
      <c r="Y62" s="1"/>
      <c r="Z62" s="1"/>
      <c r="AA62" s="1"/>
      <c r="AB62" s="1"/>
      <c r="AC62" s="1"/>
    </row>
    <row r="63" spans="1:29" ht="180.75" customHeight="1">
      <c r="A63" s="35"/>
      <c r="B63" s="35"/>
      <c r="C63" s="35" t="s">
        <v>264</v>
      </c>
      <c r="D63" s="35" t="s">
        <v>265</v>
      </c>
      <c r="E63" s="35" t="s">
        <v>316</v>
      </c>
      <c r="F63" s="37" t="s">
        <v>266</v>
      </c>
      <c r="G63" s="35"/>
      <c r="H63" s="35"/>
      <c r="I63" s="35"/>
      <c r="J63" s="35"/>
      <c r="K63" s="35"/>
      <c r="L63" s="35"/>
      <c r="M63" s="35"/>
      <c r="N63" s="37" t="s">
        <v>267</v>
      </c>
      <c r="O63" s="65" t="s">
        <v>268</v>
      </c>
      <c r="P63" s="35" t="s">
        <v>30</v>
      </c>
      <c r="Q63" s="65" t="s">
        <v>269</v>
      </c>
      <c r="R63" s="38">
        <v>43299</v>
      </c>
      <c r="S63" s="14" t="str">
        <f>HYPERLINK("https://drive.google.com/open?id=1Y2M4FvnHVa7fPEsQLAAixrDEqqFu2o7Q","Pirulino")</f>
        <v>Pirulino</v>
      </c>
      <c r="T63" s="12"/>
      <c r="U63" s="1"/>
      <c r="V63" s="1"/>
      <c r="W63" s="1"/>
      <c r="X63" s="1"/>
      <c r="Y63" s="1"/>
      <c r="Z63" s="1"/>
      <c r="AA63" s="1"/>
      <c r="AB63" s="1"/>
      <c r="AC63" s="1"/>
    </row>
    <row r="64" spans="1:29" ht="159" customHeight="1">
      <c r="A64" s="24"/>
      <c r="B64" s="24"/>
      <c r="C64" s="28" t="s">
        <v>270</v>
      </c>
      <c r="D64" s="28" t="s">
        <v>21</v>
      </c>
      <c r="E64" s="28" t="s">
        <v>317</v>
      </c>
      <c r="F64" s="28" t="s">
        <v>271</v>
      </c>
      <c r="G64" s="28"/>
      <c r="H64" s="28"/>
      <c r="I64" s="28"/>
      <c r="J64" s="28"/>
      <c r="K64" s="28"/>
      <c r="L64" s="28"/>
      <c r="M64" s="28"/>
      <c r="N64" s="25" t="s">
        <v>272</v>
      </c>
      <c r="O64" s="25" t="s">
        <v>396</v>
      </c>
      <c r="P64" s="25" t="s">
        <v>260</v>
      </c>
      <c r="Q64" s="60" t="s">
        <v>273</v>
      </c>
      <c r="R64" s="29">
        <v>43299</v>
      </c>
      <c r="S64" s="5" t="str">
        <f>HYPERLINK("https://drive.google.com/open?id=1Ad0zOGxyZJcEDpUzTopy9CtTJO9-OJDI","Vivan Las Fiestas ")</f>
        <v xml:space="preserve">Vivan Las Fiestas </v>
      </c>
      <c r="T64" s="4"/>
      <c r="U64" s="1"/>
      <c r="V64" s="1"/>
      <c r="W64" s="1"/>
      <c r="X64" s="1"/>
      <c r="Y64" s="1"/>
      <c r="Z64" s="1"/>
      <c r="AA64" s="1"/>
      <c r="AB64" s="1"/>
      <c r="AC64" s="1"/>
    </row>
    <row r="65" spans="1:29" ht="170.25" customHeight="1">
      <c r="A65" s="24"/>
      <c r="B65" s="24"/>
      <c r="C65" s="24" t="s">
        <v>274</v>
      </c>
      <c r="D65" s="24" t="s">
        <v>26</v>
      </c>
      <c r="E65" s="31" t="s">
        <v>318</v>
      </c>
      <c r="F65" s="24"/>
      <c r="G65" s="24"/>
      <c r="H65" s="24"/>
      <c r="I65" s="24"/>
      <c r="J65" s="24"/>
      <c r="K65" s="24"/>
      <c r="L65" s="24"/>
      <c r="M65" s="24"/>
      <c r="N65" s="31" t="s">
        <v>275</v>
      </c>
      <c r="O65" s="31" t="s">
        <v>276</v>
      </c>
      <c r="P65" s="24" t="s">
        <v>30</v>
      </c>
      <c r="Q65" s="61" t="s">
        <v>358</v>
      </c>
      <c r="R65" s="32">
        <v>43300</v>
      </c>
      <c r="S65" s="5" t="str">
        <f>HYPERLINK("https://drive.google.com/open?id=1scfQbhfJ4_MkLBeK1-W3MH4s-rg5ndXG","Arde Roma")</f>
        <v>Arde Roma</v>
      </c>
      <c r="T65" s="4"/>
      <c r="U65" s="1"/>
      <c r="V65" s="1"/>
      <c r="W65" s="1"/>
      <c r="X65" s="1"/>
      <c r="Y65" s="1"/>
      <c r="Z65" s="1"/>
      <c r="AA65" s="1"/>
      <c r="AB65" s="1"/>
      <c r="AC65" s="1"/>
    </row>
    <row r="66" spans="1:29" ht="180.75" customHeight="1">
      <c r="A66" s="35"/>
      <c r="B66" s="35"/>
      <c r="C66" s="37" t="s">
        <v>277</v>
      </c>
      <c r="D66" s="35" t="s">
        <v>26</v>
      </c>
      <c r="E66" s="35" t="s">
        <v>316</v>
      </c>
      <c r="F66" s="35"/>
      <c r="G66" s="35"/>
      <c r="H66" s="35"/>
      <c r="I66" s="35"/>
      <c r="J66" s="35"/>
      <c r="K66" s="35"/>
      <c r="L66" s="35"/>
      <c r="M66" s="35"/>
      <c r="N66" s="37" t="s">
        <v>215</v>
      </c>
      <c r="O66" s="65" t="s">
        <v>278</v>
      </c>
      <c r="P66" s="35" t="s">
        <v>30</v>
      </c>
      <c r="Q66" s="65" t="s">
        <v>359</v>
      </c>
      <c r="R66" s="38">
        <v>43300</v>
      </c>
      <c r="S66" s="14" t="str">
        <f>HYPERLINK("https://drive.google.com/open?id=1lgUFy9irkWzVUxnKcb8wMYXXAE5CELEJ","Mosaico Homenaje Edmundo ")</f>
        <v xml:space="preserve">Mosaico Homenaje Edmundo </v>
      </c>
      <c r="T66" s="12"/>
      <c r="U66" s="1"/>
      <c r="V66" s="1"/>
      <c r="W66" s="1"/>
      <c r="X66" s="1"/>
      <c r="Y66" s="1"/>
      <c r="Z66" s="1"/>
      <c r="AA66" s="1"/>
      <c r="AB66" s="1"/>
      <c r="AC66" s="1"/>
    </row>
    <row r="67" spans="1:29" ht="152.25" customHeight="1">
      <c r="A67" s="39"/>
      <c r="B67" s="39"/>
      <c r="C67" s="39" t="s">
        <v>279</v>
      </c>
      <c r="D67" s="39" t="s">
        <v>69</v>
      </c>
      <c r="E67" s="39" t="s">
        <v>319</v>
      </c>
      <c r="F67" s="39"/>
      <c r="G67" s="39"/>
      <c r="H67" s="39"/>
      <c r="I67" s="39"/>
      <c r="J67" s="39"/>
      <c r="K67" s="39"/>
      <c r="L67" s="39"/>
      <c r="M67" s="39"/>
      <c r="N67" s="40" t="s">
        <v>280</v>
      </c>
      <c r="O67" s="66" t="s">
        <v>281</v>
      </c>
      <c r="P67" s="39" t="s">
        <v>30</v>
      </c>
      <c r="Q67" s="66" t="s">
        <v>282</v>
      </c>
      <c r="R67" s="49">
        <v>43306</v>
      </c>
      <c r="S67" s="17" t="str">
        <f>HYPERLINK("https://drive.google.com/open?id=1ZLsDQgBEEtvM-Jd0bqNrskkbKHFY_IdD","Jugueteando copia score")</f>
        <v>Jugueteando copia score</v>
      </c>
      <c r="T67" s="17" t="str">
        <f>HYPERLINK("https://drive.google.com/open?id=16_7o-hAUwggI2QbGisDa903rwGDDtQuX","Jugueteando manuscrito")</f>
        <v>Jugueteando manuscrito</v>
      </c>
      <c r="U67" s="1"/>
      <c r="V67" s="1"/>
      <c r="W67" s="1"/>
      <c r="X67" s="1"/>
      <c r="Y67" s="1"/>
      <c r="Z67" s="1"/>
      <c r="AA67" s="1"/>
      <c r="AB67" s="1"/>
      <c r="AC67" s="1"/>
    </row>
    <row r="68" spans="1:29" ht="126.75" customHeight="1">
      <c r="A68" s="28"/>
      <c r="B68" s="24"/>
      <c r="C68" s="25" t="s">
        <v>283</v>
      </c>
      <c r="D68" s="28" t="s">
        <v>26</v>
      </c>
      <c r="E68" s="28" t="s">
        <v>284</v>
      </c>
      <c r="F68" s="28"/>
      <c r="G68" s="28"/>
      <c r="H68" s="28"/>
      <c r="I68" s="28"/>
      <c r="J68" s="28"/>
      <c r="K68" s="28"/>
      <c r="L68" s="28"/>
      <c r="M68" s="28"/>
      <c r="N68" s="25" t="s">
        <v>217</v>
      </c>
      <c r="O68" s="60" t="s">
        <v>285</v>
      </c>
      <c r="P68" s="28" t="s">
        <v>30</v>
      </c>
      <c r="Q68" s="60" t="s">
        <v>286</v>
      </c>
      <c r="R68" s="29" t="s">
        <v>289</v>
      </c>
      <c r="S68" s="72" t="s">
        <v>397</v>
      </c>
      <c r="T68" s="4"/>
      <c r="U68" s="1"/>
      <c r="V68" s="1"/>
      <c r="W68" s="1"/>
      <c r="X68" s="1"/>
      <c r="Y68" s="1"/>
      <c r="Z68" s="1"/>
      <c r="AA68" s="1"/>
      <c r="AB68" s="1"/>
      <c r="AC68" s="1"/>
    </row>
    <row r="69" spans="1:29" ht="18">
      <c r="A69" s="1"/>
      <c r="B69" s="1"/>
      <c r="C69" s="22"/>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3">
      <c r="A71" s="1"/>
      <c r="B71" s="1"/>
      <c r="C71" s="19"/>
      <c r="D71" s="20"/>
      <c r="E71" s="1"/>
      <c r="F71" s="1"/>
      <c r="G71" s="1"/>
      <c r="H71" s="1"/>
      <c r="I71" s="1"/>
      <c r="J71" s="1"/>
      <c r="K71" s="1"/>
      <c r="L71" s="1"/>
      <c r="M71" s="1"/>
      <c r="N71" s="1"/>
      <c r="O71" s="1"/>
      <c r="P71" s="1"/>
      <c r="Q71" s="1"/>
      <c r="R71" s="1"/>
      <c r="S71" s="1"/>
      <c r="T71" s="1"/>
      <c r="U71" s="1"/>
      <c r="V71" s="1"/>
      <c r="W71" s="1"/>
      <c r="X71" s="1"/>
      <c r="Y71" s="1"/>
      <c r="Z71" s="1"/>
      <c r="AA71" s="1"/>
      <c r="AB71" s="1"/>
      <c r="AC71" s="1"/>
    </row>
    <row r="72" spans="1:29" ht="13">
      <c r="A72" s="1"/>
      <c r="B72" s="1"/>
      <c r="C72" s="19"/>
      <c r="D72" s="21"/>
      <c r="E72" s="1"/>
      <c r="F72" s="1"/>
      <c r="G72" s="1"/>
      <c r="H72" s="1"/>
      <c r="I72" s="1"/>
      <c r="J72" s="1"/>
      <c r="K72" s="1"/>
      <c r="L72" s="1"/>
      <c r="M72" s="1"/>
      <c r="N72" s="1"/>
      <c r="O72" s="1"/>
      <c r="P72" s="1"/>
      <c r="Q72" s="1"/>
      <c r="R72" s="1"/>
      <c r="S72" s="1"/>
      <c r="T72" s="1"/>
      <c r="U72" s="1"/>
      <c r="V72" s="1"/>
      <c r="W72" s="1"/>
      <c r="X72" s="1"/>
      <c r="Y72" s="1"/>
      <c r="Z72" s="1"/>
      <c r="AA72" s="1"/>
      <c r="AB72" s="1"/>
      <c r="AC72" s="1"/>
    </row>
    <row r="73" spans="1:29" ht="1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1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1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1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1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1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1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1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1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1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1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1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1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1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1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1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1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1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1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1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1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1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1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1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1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1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1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1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1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1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1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1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1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1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1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1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1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1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1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1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1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1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1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1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1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1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1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1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1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1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1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1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1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sheetData>
  <mergeCells count="5">
    <mergeCell ref="A1:T1"/>
    <mergeCell ref="V45:W45"/>
    <mergeCell ref="V46:W46"/>
    <mergeCell ref="V4:W4"/>
    <mergeCell ref="V5:W5"/>
  </mergeCells>
  <hyperlinks>
    <hyperlink ref="S68" r:id="rId1" xr:uid="{00000000-0004-0000-0000-000000000000}"/>
  </hyperlinks>
  <pageMargins left="0.7" right="0.7" top="0.75" bottom="0.75" header="0.3" footer="0.3"/>
  <pageSetup orientation="portrait"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katherin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Usuario de Microsoft Office</cp:lastModifiedBy>
  <dcterms:modified xsi:type="dcterms:W3CDTF">2019-08-15T05:32:11Z</dcterms:modified>
</cp:coreProperties>
</file>