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ilyn\Desktop\TESIS\Entrega julio\Anexos\"/>
    </mc:Choice>
  </mc:AlternateContent>
  <bookViews>
    <workbookView xWindow="0" yWindow="0" windowWidth="16815" windowHeight="7755"/>
  </bookViews>
  <sheets>
    <sheet name="Pozos" sheetId="5" r:id="rId1"/>
    <sheet name="Tuberia" sheetId="4" r:id="rId2"/>
    <sheet name="Condicionales" sheetId="3" state="hidden" r:id="rId3"/>
    <sheet name="Vol Exc." sheetId="6" r:id="rId4"/>
    <sheet name="Hoja1" sheetId="8" state="hidden" r:id="rId5"/>
    <sheet name="Hoja3" sheetId="10" state="hidden" r:id="rId6"/>
    <sheet name="Hoja2" sheetId="9" state="hidden" r:id="rId7"/>
    <sheet name="Presupuesto" sheetId="7" r:id="rId8"/>
  </sheets>
  <definedNames>
    <definedName name="_xlnm._FilterDatabase" localSheetId="7" hidden="1">Presupuesto!$B$2:$G$30</definedName>
  </definedName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7" l="1"/>
  <c r="F30" i="7"/>
  <c r="F28" i="7"/>
  <c r="E28" i="7"/>
  <c r="F27" i="7"/>
  <c r="E27" i="7"/>
  <c r="F26" i="7"/>
  <c r="E26" i="7"/>
  <c r="F25" i="7"/>
  <c r="E25" i="7"/>
  <c r="F24" i="7"/>
  <c r="E24" i="7"/>
  <c r="F23" i="7"/>
  <c r="E23" i="7"/>
  <c r="F22" i="7"/>
  <c r="E22" i="7"/>
  <c r="F19" i="7"/>
  <c r="E19" i="7"/>
  <c r="F18" i="7"/>
  <c r="E18" i="7"/>
  <c r="F17" i="7"/>
  <c r="E17" i="7"/>
  <c r="F16" i="7"/>
  <c r="E16" i="7"/>
  <c r="F13" i="7"/>
  <c r="E13" i="7"/>
  <c r="F12" i="7"/>
  <c r="E12" i="7"/>
  <c r="F11" i="7"/>
  <c r="E11" i="7"/>
  <c r="F10" i="7"/>
  <c r="E10" i="7"/>
  <c r="F9" i="7"/>
  <c r="E9" i="7"/>
  <c r="F8" i="7"/>
  <c r="E8" i="7"/>
  <c r="F5" i="7"/>
  <c r="E5" i="7"/>
  <c r="A30" i="9"/>
  <c r="A29" i="9"/>
  <c r="A28" i="9"/>
  <c r="A27" i="9"/>
  <c r="A26" i="9"/>
  <c r="A25" i="9"/>
  <c r="A24" i="9"/>
  <c r="A23" i="9"/>
  <c r="A22" i="9"/>
  <c r="A21" i="9"/>
  <c r="A10" i="9"/>
  <c r="A9" i="9"/>
  <c r="A8" i="9"/>
  <c r="A7" i="9"/>
  <c r="F23" i="8"/>
  <c r="F22" i="8"/>
  <c r="F21" i="8"/>
  <c r="F20" i="8"/>
  <c r="F19" i="8"/>
  <c r="F13" i="8"/>
  <c r="F7" i="8"/>
  <c r="F6" i="8"/>
  <c r="F5" i="8"/>
  <c r="F4" i="8"/>
  <c r="F3" i="8"/>
  <c r="F2" i="8"/>
  <c r="V103" i="6"/>
  <c r="U103" i="6"/>
  <c r="T103" i="6"/>
  <c r="S103" i="6"/>
  <c r="R103" i="6"/>
  <c r="Q103" i="6"/>
  <c r="P103" i="6"/>
  <c r="O103" i="6"/>
  <c r="E103" i="6"/>
  <c r="U101" i="6"/>
  <c r="T101" i="6"/>
  <c r="S101" i="6"/>
  <c r="R101" i="6"/>
  <c r="Q101" i="6"/>
  <c r="P101" i="6"/>
  <c r="O101" i="6"/>
  <c r="J101" i="6"/>
  <c r="I101" i="6"/>
  <c r="H101" i="6"/>
  <c r="G101" i="6"/>
  <c r="F101" i="6"/>
  <c r="E101" i="6"/>
  <c r="D101" i="6"/>
  <c r="C101" i="6"/>
  <c r="B101" i="6"/>
  <c r="U100" i="6"/>
  <c r="T100" i="6"/>
  <c r="S100" i="6"/>
  <c r="R100" i="6"/>
  <c r="Q100" i="6"/>
  <c r="P100" i="6"/>
  <c r="O100" i="6"/>
  <c r="J100" i="6"/>
  <c r="I100" i="6"/>
  <c r="H100" i="6"/>
  <c r="G100" i="6"/>
  <c r="F100" i="6"/>
  <c r="E100" i="6"/>
  <c r="D100" i="6"/>
  <c r="C100" i="6"/>
  <c r="B100" i="6"/>
  <c r="U99" i="6"/>
  <c r="T99" i="6"/>
  <c r="S99" i="6"/>
  <c r="R99" i="6"/>
  <c r="Q99" i="6"/>
  <c r="P99" i="6"/>
  <c r="O99" i="6"/>
  <c r="J99" i="6"/>
  <c r="I99" i="6"/>
  <c r="H99" i="6"/>
  <c r="G99" i="6"/>
  <c r="F99" i="6"/>
  <c r="E99" i="6"/>
  <c r="D99" i="6"/>
  <c r="C99" i="6"/>
  <c r="B99" i="6"/>
  <c r="U98" i="6"/>
  <c r="T98" i="6"/>
  <c r="S98" i="6"/>
  <c r="R98" i="6"/>
  <c r="Q98" i="6"/>
  <c r="P98" i="6"/>
  <c r="O98" i="6"/>
  <c r="J98" i="6"/>
  <c r="I98" i="6"/>
  <c r="H98" i="6"/>
  <c r="G98" i="6"/>
  <c r="F98" i="6"/>
  <c r="E98" i="6"/>
  <c r="D98" i="6"/>
  <c r="C98" i="6"/>
  <c r="B98" i="6"/>
  <c r="U97" i="6"/>
  <c r="T97" i="6"/>
  <c r="S97" i="6"/>
  <c r="R97" i="6"/>
  <c r="Q97" i="6"/>
  <c r="P97" i="6"/>
  <c r="O97" i="6"/>
  <c r="J97" i="6"/>
  <c r="I97" i="6"/>
  <c r="H97" i="6"/>
  <c r="G97" i="6"/>
  <c r="F97" i="6"/>
  <c r="E97" i="6"/>
  <c r="D97" i="6"/>
  <c r="C97" i="6"/>
  <c r="B97" i="6"/>
  <c r="U96" i="6"/>
  <c r="T96" i="6"/>
  <c r="S96" i="6"/>
  <c r="R96" i="6"/>
  <c r="Q96" i="6"/>
  <c r="P96" i="6"/>
  <c r="O96" i="6"/>
  <c r="J96" i="6"/>
  <c r="I96" i="6"/>
  <c r="H96" i="6"/>
  <c r="G96" i="6"/>
  <c r="F96" i="6"/>
  <c r="E96" i="6"/>
  <c r="D96" i="6"/>
  <c r="C96" i="6"/>
  <c r="B96" i="6"/>
  <c r="U95" i="6"/>
  <c r="T95" i="6"/>
  <c r="S95" i="6"/>
  <c r="R95" i="6"/>
  <c r="Q95" i="6"/>
  <c r="P95" i="6"/>
  <c r="O95" i="6"/>
  <c r="J95" i="6"/>
  <c r="I95" i="6"/>
  <c r="H95" i="6"/>
  <c r="G95" i="6"/>
  <c r="F95" i="6"/>
  <c r="E95" i="6"/>
  <c r="D95" i="6"/>
  <c r="C95" i="6"/>
  <c r="B95" i="6"/>
  <c r="U94" i="6"/>
  <c r="T94" i="6"/>
  <c r="S94" i="6"/>
  <c r="R94" i="6"/>
  <c r="Q94" i="6"/>
  <c r="P94" i="6"/>
  <c r="O94" i="6"/>
  <c r="J94" i="6"/>
  <c r="I94" i="6"/>
  <c r="H94" i="6"/>
  <c r="G94" i="6"/>
  <c r="F94" i="6"/>
  <c r="E94" i="6"/>
  <c r="D94" i="6"/>
  <c r="C94" i="6"/>
  <c r="B94" i="6"/>
  <c r="U93" i="6"/>
  <c r="T93" i="6"/>
  <c r="S93" i="6"/>
  <c r="R93" i="6"/>
  <c r="Q93" i="6"/>
  <c r="P93" i="6"/>
  <c r="O93" i="6"/>
  <c r="J93" i="6"/>
  <c r="I93" i="6"/>
  <c r="H93" i="6"/>
  <c r="G93" i="6"/>
  <c r="F93" i="6"/>
  <c r="E93" i="6"/>
  <c r="D93" i="6"/>
  <c r="C93" i="6"/>
  <c r="B93" i="6"/>
  <c r="U92" i="6"/>
  <c r="T92" i="6"/>
  <c r="S92" i="6"/>
  <c r="R92" i="6"/>
  <c r="Q92" i="6"/>
  <c r="P92" i="6"/>
  <c r="O92" i="6"/>
  <c r="J92" i="6"/>
  <c r="I92" i="6"/>
  <c r="H92" i="6"/>
  <c r="G92" i="6"/>
  <c r="F92" i="6"/>
  <c r="E92" i="6"/>
  <c r="D92" i="6"/>
  <c r="C92" i="6"/>
  <c r="B92" i="6"/>
  <c r="U91" i="6"/>
  <c r="T91" i="6"/>
  <c r="S91" i="6"/>
  <c r="R91" i="6"/>
  <c r="Q91" i="6"/>
  <c r="P91" i="6"/>
  <c r="O91" i="6"/>
  <c r="J91" i="6"/>
  <c r="I91" i="6"/>
  <c r="H91" i="6"/>
  <c r="G91" i="6"/>
  <c r="F91" i="6"/>
  <c r="E91" i="6"/>
  <c r="D91" i="6"/>
  <c r="C91" i="6"/>
  <c r="B91" i="6"/>
  <c r="U90" i="6"/>
  <c r="T90" i="6"/>
  <c r="S90" i="6"/>
  <c r="R90" i="6"/>
  <c r="Q90" i="6"/>
  <c r="P90" i="6"/>
  <c r="O90" i="6"/>
  <c r="J90" i="6"/>
  <c r="I90" i="6"/>
  <c r="H90" i="6"/>
  <c r="G90" i="6"/>
  <c r="F90" i="6"/>
  <c r="E90" i="6"/>
  <c r="D90" i="6"/>
  <c r="C90" i="6"/>
  <c r="B90" i="6"/>
  <c r="U89" i="6"/>
  <c r="T89" i="6"/>
  <c r="S89" i="6"/>
  <c r="R89" i="6"/>
  <c r="Q89" i="6"/>
  <c r="P89" i="6"/>
  <c r="O89" i="6"/>
  <c r="J89" i="6"/>
  <c r="I89" i="6"/>
  <c r="H89" i="6"/>
  <c r="G89" i="6"/>
  <c r="F89" i="6"/>
  <c r="E89" i="6"/>
  <c r="D89" i="6"/>
  <c r="C89" i="6"/>
  <c r="B89" i="6"/>
  <c r="U88" i="6"/>
  <c r="T88" i="6"/>
  <c r="S88" i="6"/>
  <c r="R88" i="6"/>
  <c r="Q88" i="6"/>
  <c r="P88" i="6"/>
  <c r="O88" i="6"/>
  <c r="J88" i="6"/>
  <c r="I88" i="6"/>
  <c r="H88" i="6"/>
  <c r="G88" i="6"/>
  <c r="F88" i="6"/>
  <c r="E88" i="6"/>
  <c r="D88" i="6"/>
  <c r="C88" i="6"/>
  <c r="B88" i="6"/>
  <c r="U87" i="6"/>
  <c r="T87" i="6"/>
  <c r="S87" i="6"/>
  <c r="R87" i="6"/>
  <c r="Q87" i="6"/>
  <c r="P87" i="6"/>
  <c r="O87" i="6"/>
  <c r="J87" i="6"/>
  <c r="I87" i="6"/>
  <c r="H87" i="6"/>
  <c r="G87" i="6"/>
  <c r="F87" i="6"/>
  <c r="E87" i="6"/>
  <c r="D87" i="6"/>
  <c r="C87" i="6"/>
  <c r="B87" i="6"/>
  <c r="U86" i="6"/>
  <c r="T86" i="6"/>
  <c r="S86" i="6"/>
  <c r="R86" i="6"/>
  <c r="Q86" i="6"/>
  <c r="P86" i="6"/>
  <c r="O86" i="6"/>
  <c r="J86" i="6"/>
  <c r="I86" i="6"/>
  <c r="H86" i="6"/>
  <c r="G86" i="6"/>
  <c r="F86" i="6"/>
  <c r="E86" i="6"/>
  <c r="D86" i="6"/>
  <c r="C86" i="6"/>
  <c r="B86" i="6"/>
  <c r="U85" i="6"/>
  <c r="T85" i="6"/>
  <c r="S85" i="6"/>
  <c r="R85" i="6"/>
  <c r="Q85" i="6"/>
  <c r="P85" i="6"/>
  <c r="O85" i="6"/>
  <c r="J85" i="6"/>
  <c r="I85" i="6"/>
  <c r="H85" i="6"/>
  <c r="G85" i="6"/>
  <c r="F85" i="6"/>
  <c r="E85" i="6"/>
  <c r="D85" i="6"/>
  <c r="C85" i="6"/>
  <c r="B85" i="6"/>
  <c r="U84" i="6"/>
  <c r="T84" i="6"/>
  <c r="S84" i="6"/>
  <c r="R84" i="6"/>
  <c r="Q84" i="6"/>
  <c r="P84" i="6"/>
  <c r="O84" i="6"/>
  <c r="J84" i="6"/>
  <c r="I84" i="6"/>
  <c r="H84" i="6"/>
  <c r="G84" i="6"/>
  <c r="F84" i="6"/>
  <c r="E84" i="6"/>
  <c r="D84" i="6"/>
  <c r="C84" i="6"/>
  <c r="B84" i="6"/>
  <c r="U83" i="6"/>
  <c r="T83" i="6"/>
  <c r="S83" i="6"/>
  <c r="R83" i="6"/>
  <c r="Q83" i="6"/>
  <c r="P83" i="6"/>
  <c r="O83" i="6"/>
  <c r="J83" i="6"/>
  <c r="I83" i="6"/>
  <c r="H83" i="6"/>
  <c r="G83" i="6"/>
  <c r="F83" i="6"/>
  <c r="E83" i="6"/>
  <c r="D83" i="6"/>
  <c r="C83" i="6"/>
  <c r="B83" i="6"/>
  <c r="U82" i="6"/>
  <c r="T82" i="6"/>
  <c r="S82" i="6"/>
  <c r="R82" i="6"/>
  <c r="Q82" i="6"/>
  <c r="P82" i="6"/>
  <c r="O82" i="6"/>
  <c r="J82" i="6"/>
  <c r="I82" i="6"/>
  <c r="H82" i="6"/>
  <c r="G82" i="6"/>
  <c r="F82" i="6"/>
  <c r="E82" i="6"/>
  <c r="D82" i="6"/>
  <c r="C82" i="6"/>
  <c r="B82" i="6"/>
  <c r="U81" i="6"/>
  <c r="T81" i="6"/>
  <c r="S81" i="6"/>
  <c r="R81" i="6"/>
  <c r="Q81" i="6"/>
  <c r="P81" i="6"/>
  <c r="O81" i="6"/>
  <c r="J81" i="6"/>
  <c r="I81" i="6"/>
  <c r="H81" i="6"/>
  <c r="G81" i="6"/>
  <c r="F81" i="6"/>
  <c r="E81" i="6"/>
  <c r="D81" i="6"/>
  <c r="C81" i="6"/>
  <c r="B81" i="6"/>
  <c r="U80" i="6"/>
  <c r="T80" i="6"/>
  <c r="S80" i="6"/>
  <c r="R80" i="6"/>
  <c r="Q80" i="6"/>
  <c r="P80" i="6"/>
  <c r="O80" i="6"/>
  <c r="J80" i="6"/>
  <c r="I80" i="6"/>
  <c r="H80" i="6"/>
  <c r="G80" i="6"/>
  <c r="F80" i="6"/>
  <c r="E80" i="6"/>
  <c r="D80" i="6"/>
  <c r="C80" i="6"/>
  <c r="B80" i="6"/>
  <c r="U79" i="6"/>
  <c r="T79" i="6"/>
  <c r="S79" i="6"/>
  <c r="R79" i="6"/>
  <c r="Q79" i="6"/>
  <c r="P79" i="6"/>
  <c r="O79" i="6"/>
  <c r="J79" i="6"/>
  <c r="I79" i="6"/>
  <c r="H79" i="6"/>
  <c r="G79" i="6"/>
  <c r="F79" i="6"/>
  <c r="E79" i="6"/>
  <c r="D79" i="6"/>
  <c r="C79" i="6"/>
  <c r="B79" i="6"/>
  <c r="U78" i="6"/>
  <c r="T78" i="6"/>
  <c r="S78" i="6"/>
  <c r="R78" i="6"/>
  <c r="Q78" i="6"/>
  <c r="P78" i="6"/>
  <c r="O78" i="6"/>
  <c r="J78" i="6"/>
  <c r="I78" i="6"/>
  <c r="H78" i="6"/>
  <c r="G78" i="6"/>
  <c r="F78" i="6"/>
  <c r="E78" i="6"/>
  <c r="D78" i="6"/>
  <c r="C78" i="6"/>
  <c r="B78" i="6"/>
  <c r="U77" i="6"/>
  <c r="T77" i="6"/>
  <c r="S77" i="6"/>
  <c r="R77" i="6"/>
  <c r="Q77" i="6"/>
  <c r="P77" i="6"/>
  <c r="O77" i="6"/>
  <c r="J77" i="6"/>
  <c r="I77" i="6"/>
  <c r="H77" i="6"/>
  <c r="G77" i="6"/>
  <c r="F77" i="6"/>
  <c r="E77" i="6"/>
  <c r="D77" i="6"/>
  <c r="C77" i="6"/>
  <c r="B77" i="6"/>
  <c r="U76" i="6"/>
  <c r="T76" i="6"/>
  <c r="S76" i="6"/>
  <c r="R76" i="6"/>
  <c r="Q76" i="6"/>
  <c r="P76" i="6"/>
  <c r="O76" i="6"/>
  <c r="J76" i="6"/>
  <c r="I76" i="6"/>
  <c r="H76" i="6"/>
  <c r="G76" i="6"/>
  <c r="F76" i="6"/>
  <c r="E76" i="6"/>
  <c r="D76" i="6"/>
  <c r="C76" i="6"/>
  <c r="B76" i="6"/>
  <c r="U75" i="6"/>
  <c r="T75" i="6"/>
  <c r="S75" i="6"/>
  <c r="R75" i="6"/>
  <c r="Q75" i="6"/>
  <c r="P75" i="6"/>
  <c r="O75" i="6"/>
  <c r="J75" i="6"/>
  <c r="I75" i="6"/>
  <c r="H75" i="6"/>
  <c r="G75" i="6"/>
  <c r="F75" i="6"/>
  <c r="E75" i="6"/>
  <c r="D75" i="6"/>
  <c r="C75" i="6"/>
  <c r="B75" i="6"/>
  <c r="U74" i="6"/>
  <c r="T74" i="6"/>
  <c r="S74" i="6"/>
  <c r="R74" i="6"/>
  <c r="Q74" i="6"/>
  <c r="P74" i="6"/>
  <c r="O74" i="6"/>
  <c r="J74" i="6"/>
  <c r="I74" i="6"/>
  <c r="H74" i="6"/>
  <c r="G74" i="6"/>
  <c r="F74" i="6"/>
  <c r="E74" i="6"/>
  <c r="D74" i="6"/>
  <c r="C74" i="6"/>
  <c r="B74" i="6"/>
  <c r="U73" i="6"/>
  <c r="T73" i="6"/>
  <c r="S73" i="6"/>
  <c r="R73" i="6"/>
  <c r="Q73" i="6"/>
  <c r="P73" i="6"/>
  <c r="O73" i="6"/>
  <c r="J73" i="6"/>
  <c r="I73" i="6"/>
  <c r="H73" i="6"/>
  <c r="G73" i="6"/>
  <c r="F73" i="6"/>
  <c r="E73" i="6"/>
  <c r="D73" i="6"/>
  <c r="C73" i="6"/>
  <c r="B73" i="6"/>
  <c r="U72" i="6"/>
  <c r="T72" i="6"/>
  <c r="S72" i="6"/>
  <c r="R72" i="6"/>
  <c r="Q72" i="6"/>
  <c r="P72" i="6"/>
  <c r="O72" i="6"/>
  <c r="J72" i="6"/>
  <c r="I72" i="6"/>
  <c r="H72" i="6"/>
  <c r="G72" i="6"/>
  <c r="F72" i="6"/>
  <c r="E72" i="6"/>
  <c r="D72" i="6"/>
  <c r="C72" i="6"/>
  <c r="B72" i="6"/>
  <c r="U71" i="6"/>
  <c r="T71" i="6"/>
  <c r="S71" i="6"/>
  <c r="R71" i="6"/>
  <c r="Q71" i="6"/>
  <c r="P71" i="6"/>
  <c r="O71" i="6"/>
  <c r="J71" i="6"/>
  <c r="I71" i="6"/>
  <c r="H71" i="6"/>
  <c r="G71" i="6"/>
  <c r="F71" i="6"/>
  <c r="E71" i="6"/>
  <c r="D71" i="6"/>
  <c r="C71" i="6"/>
  <c r="B71" i="6"/>
  <c r="U70" i="6"/>
  <c r="T70" i="6"/>
  <c r="S70" i="6"/>
  <c r="R70" i="6"/>
  <c r="Q70" i="6"/>
  <c r="P70" i="6"/>
  <c r="O70" i="6"/>
  <c r="J70" i="6"/>
  <c r="I70" i="6"/>
  <c r="H70" i="6"/>
  <c r="G70" i="6"/>
  <c r="F70" i="6"/>
  <c r="E70" i="6"/>
  <c r="D70" i="6"/>
  <c r="C70" i="6"/>
  <c r="B70" i="6"/>
  <c r="U69" i="6"/>
  <c r="T69" i="6"/>
  <c r="S69" i="6"/>
  <c r="R69" i="6"/>
  <c r="Q69" i="6"/>
  <c r="P69" i="6"/>
  <c r="O69" i="6"/>
  <c r="J69" i="6"/>
  <c r="I69" i="6"/>
  <c r="H69" i="6"/>
  <c r="G69" i="6"/>
  <c r="F69" i="6"/>
  <c r="E69" i="6"/>
  <c r="D69" i="6"/>
  <c r="C69" i="6"/>
  <c r="B69" i="6"/>
  <c r="U68" i="6"/>
  <c r="T68" i="6"/>
  <c r="S68" i="6"/>
  <c r="R68" i="6"/>
  <c r="Q68" i="6"/>
  <c r="P68" i="6"/>
  <c r="O68" i="6"/>
  <c r="J68" i="6"/>
  <c r="I68" i="6"/>
  <c r="H68" i="6"/>
  <c r="G68" i="6"/>
  <c r="F68" i="6"/>
  <c r="E68" i="6"/>
  <c r="D68" i="6"/>
  <c r="C68" i="6"/>
  <c r="B68" i="6"/>
  <c r="U67" i="6"/>
  <c r="T67" i="6"/>
  <c r="S67" i="6"/>
  <c r="R67" i="6"/>
  <c r="Q67" i="6"/>
  <c r="P67" i="6"/>
  <c r="O67" i="6"/>
  <c r="J67" i="6"/>
  <c r="I67" i="6"/>
  <c r="H67" i="6"/>
  <c r="G67" i="6"/>
  <c r="F67" i="6"/>
  <c r="E67" i="6"/>
  <c r="D67" i="6"/>
  <c r="C67" i="6"/>
  <c r="B67" i="6"/>
  <c r="U66" i="6"/>
  <c r="T66" i="6"/>
  <c r="S66" i="6"/>
  <c r="R66" i="6"/>
  <c r="Q66" i="6"/>
  <c r="P66" i="6"/>
  <c r="O66" i="6"/>
  <c r="J66" i="6"/>
  <c r="I66" i="6"/>
  <c r="H66" i="6"/>
  <c r="G66" i="6"/>
  <c r="F66" i="6"/>
  <c r="E66" i="6"/>
  <c r="D66" i="6"/>
  <c r="C66" i="6"/>
  <c r="B66" i="6"/>
  <c r="U65" i="6"/>
  <c r="T65" i="6"/>
  <c r="S65" i="6"/>
  <c r="R65" i="6"/>
  <c r="Q65" i="6"/>
  <c r="P65" i="6"/>
  <c r="O65" i="6"/>
  <c r="J65" i="6"/>
  <c r="I65" i="6"/>
  <c r="H65" i="6"/>
  <c r="G65" i="6"/>
  <c r="F65" i="6"/>
  <c r="E65" i="6"/>
  <c r="D65" i="6"/>
  <c r="C65" i="6"/>
  <c r="B65" i="6"/>
  <c r="U64" i="6"/>
  <c r="T64" i="6"/>
  <c r="S64" i="6"/>
  <c r="R64" i="6"/>
  <c r="Q64" i="6"/>
  <c r="P64" i="6"/>
  <c r="O64" i="6"/>
  <c r="J64" i="6"/>
  <c r="I64" i="6"/>
  <c r="H64" i="6"/>
  <c r="G64" i="6"/>
  <c r="F64" i="6"/>
  <c r="E64" i="6"/>
  <c r="D64" i="6"/>
  <c r="C64" i="6"/>
  <c r="B64" i="6"/>
  <c r="U63" i="6"/>
  <c r="T63" i="6"/>
  <c r="S63" i="6"/>
  <c r="R63" i="6"/>
  <c r="Q63" i="6"/>
  <c r="P63" i="6"/>
  <c r="O63" i="6"/>
  <c r="J63" i="6"/>
  <c r="I63" i="6"/>
  <c r="H63" i="6"/>
  <c r="G63" i="6"/>
  <c r="F63" i="6"/>
  <c r="E63" i="6"/>
  <c r="D63" i="6"/>
  <c r="C63" i="6"/>
  <c r="B63" i="6"/>
  <c r="U62" i="6"/>
  <c r="T62" i="6"/>
  <c r="S62" i="6"/>
  <c r="R62" i="6"/>
  <c r="Q62" i="6"/>
  <c r="P62" i="6"/>
  <c r="O62" i="6"/>
  <c r="J62" i="6"/>
  <c r="I62" i="6"/>
  <c r="H62" i="6"/>
  <c r="G62" i="6"/>
  <c r="F62" i="6"/>
  <c r="E62" i="6"/>
  <c r="D62" i="6"/>
  <c r="C62" i="6"/>
  <c r="B62" i="6"/>
  <c r="U61" i="6"/>
  <c r="T61" i="6"/>
  <c r="S61" i="6"/>
  <c r="R61" i="6"/>
  <c r="Q61" i="6"/>
  <c r="P61" i="6"/>
  <c r="O61" i="6"/>
  <c r="J61" i="6"/>
  <c r="I61" i="6"/>
  <c r="H61" i="6"/>
  <c r="G61" i="6"/>
  <c r="F61" i="6"/>
  <c r="E61" i="6"/>
  <c r="D61" i="6"/>
  <c r="C61" i="6"/>
  <c r="B61" i="6"/>
  <c r="U60" i="6"/>
  <c r="T60" i="6"/>
  <c r="S60" i="6"/>
  <c r="R60" i="6"/>
  <c r="Q60" i="6"/>
  <c r="P60" i="6"/>
  <c r="O60" i="6"/>
  <c r="J60" i="6"/>
  <c r="I60" i="6"/>
  <c r="H60" i="6"/>
  <c r="G60" i="6"/>
  <c r="F60" i="6"/>
  <c r="E60" i="6"/>
  <c r="D60" i="6"/>
  <c r="C60" i="6"/>
  <c r="B60" i="6"/>
  <c r="U59" i="6"/>
  <c r="T59" i="6"/>
  <c r="S59" i="6"/>
  <c r="R59" i="6"/>
  <c r="Q59" i="6"/>
  <c r="P59" i="6"/>
  <c r="O59" i="6"/>
  <c r="J59" i="6"/>
  <c r="I59" i="6"/>
  <c r="H59" i="6"/>
  <c r="G59" i="6"/>
  <c r="F59" i="6"/>
  <c r="E59" i="6"/>
  <c r="D59" i="6"/>
  <c r="C59" i="6"/>
  <c r="B59" i="6"/>
  <c r="U58" i="6"/>
  <c r="T58" i="6"/>
  <c r="S58" i="6"/>
  <c r="R58" i="6"/>
  <c r="Q58" i="6"/>
  <c r="P58" i="6"/>
  <c r="O58" i="6"/>
  <c r="J58" i="6"/>
  <c r="I58" i="6"/>
  <c r="H58" i="6"/>
  <c r="G58" i="6"/>
  <c r="F58" i="6"/>
  <c r="E58" i="6"/>
  <c r="D58" i="6"/>
  <c r="C58" i="6"/>
  <c r="B58" i="6"/>
  <c r="U57" i="6"/>
  <c r="T57" i="6"/>
  <c r="S57" i="6"/>
  <c r="R57" i="6"/>
  <c r="Q57" i="6"/>
  <c r="P57" i="6"/>
  <c r="O57" i="6"/>
  <c r="J57" i="6"/>
  <c r="I57" i="6"/>
  <c r="H57" i="6"/>
  <c r="G57" i="6"/>
  <c r="F57" i="6"/>
  <c r="E57" i="6"/>
  <c r="D57" i="6"/>
  <c r="C57" i="6"/>
  <c r="B57" i="6"/>
  <c r="U56" i="6"/>
  <c r="T56" i="6"/>
  <c r="S56" i="6"/>
  <c r="R56" i="6"/>
  <c r="Q56" i="6"/>
  <c r="P56" i="6"/>
  <c r="O56" i="6"/>
  <c r="J56" i="6"/>
  <c r="I56" i="6"/>
  <c r="H56" i="6"/>
  <c r="G56" i="6"/>
  <c r="F56" i="6"/>
  <c r="E56" i="6"/>
  <c r="D56" i="6"/>
  <c r="C56" i="6"/>
  <c r="B56" i="6"/>
  <c r="U55" i="6"/>
  <c r="T55" i="6"/>
  <c r="S55" i="6"/>
  <c r="R55" i="6"/>
  <c r="Q55" i="6"/>
  <c r="P55" i="6"/>
  <c r="O55" i="6"/>
  <c r="J55" i="6"/>
  <c r="I55" i="6"/>
  <c r="H55" i="6"/>
  <c r="G55" i="6"/>
  <c r="F55" i="6"/>
  <c r="E55" i="6"/>
  <c r="D55" i="6"/>
  <c r="C55" i="6"/>
  <c r="B55" i="6"/>
  <c r="U54" i="6"/>
  <c r="T54" i="6"/>
  <c r="S54" i="6"/>
  <c r="R54" i="6"/>
  <c r="Q54" i="6"/>
  <c r="P54" i="6"/>
  <c r="O54" i="6"/>
  <c r="J54" i="6"/>
  <c r="I54" i="6"/>
  <c r="H54" i="6"/>
  <c r="G54" i="6"/>
  <c r="F54" i="6"/>
  <c r="E54" i="6"/>
  <c r="D54" i="6"/>
  <c r="C54" i="6"/>
  <c r="B54" i="6"/>
  <c r="U53" i="6"/>
  <c r="T53" i="6"/>
  <c r="S53" i="6"/>
  <c r="R53" i="6"/>
  <c r="Q53" i="6"/>
  <c r="P53" i="6"/>
  <c r="O53" i="6"/>
  <c r="J53" i="6"/>
  <c r="I53" i="6"/>
  <c r="H53" i="6"/>
  <c r="G53" i="6"/>
  <c r="F53" i="6"/>
  <c r="E53" i="6"/>
  <c r="D53" i="6"/>
  <c r="C53" i="6"/>
  <c r="B53" i="6"/>
  <c r="U52" i="6"/>
  <c r="T52" i="6"/>
  <c r="S52" i="6"/>
  <c r="R52" i="6"/>
  <c r="Q52" i="6"/>
  <c r="P52" i="6"/>
  <c r="O52" i="6"/>
  <c r="J52" i="6"/>
  <c r="I52" i="6"/>
  <c r="H52" i="6"/>
  <c r="G52" i="6"/>
  <c r="F52" i="6"/>
  <c r="E52" i="6"/>
  <c r="D52" i="6"/>
  <c r="C52" i="6"/>
  <c r="B52" i="6"/>
  <c r="U51" i="6"/>
  <c r="T51" i="6"/>
  <c r="S51" i="6"/>
  <c r="R51" i="6"/>
  <c r="Q51" i="6"/>
  <c r="P51" i="6"/>
  <c r="O51" i="6"/>
  <c r="J51" i="6"/>
  <c r="I51" i="6"/>
  <c r="H51" i="6"/>
  <c r="G51" i="6"/>
  <c r="F51" i="6"/>
  <c r="E51" i="6"/>
  <c r="D51" i="6"/>
  <c r="C51" i="6"/>
  <c r="B51" i="6"/>
  <c r="U50" i="6"/>
  <c r="T50" i="6"/>
  <c r="S50" i="6"/>
  <c r="R50" i="6"/>
  <c r="Q50" i="6"/>
  <c r="P50" i="6"/>
  <c r="O50" i="6"/>
  <c r="J50" i="6"/>
  <c r="I50" i="6"/>
  <c r="H50" i="6"/>
  <c r="G50" i="6"/>
  <c r="F50" i="6"/>
  <c r="E50" i="6"/>
  <c r="D50" i="6"/>
  <c r="C50" i="6"/>
  <c r="B50" i="6"/>
  <c r="U49" i="6"/>
  <c r="T49" i="6"/>
  <c r="S49" i="6"/>
  <c r="R49" i="6"/>
  <c r="Q49" i="6"/>
  <c r="P49" i="6"/>
  <c r="O49" i="6"/>
  <c r="J49" i="6"/>
  <c r="I49" i="6"/>
  <c r="H49" i="6"/>
  <c r="G49" i="6"/>
  <c r="F49" i="6"/>
  <c r="E49" i="6"/>
  <c r="D49" i="6"/>
  <c r="C49" i="6"/>
  <c r="B49" i="6"/>
  <c r="U48" i="6"/>
  <c r="T48" i="6"/>
  <c r="S48" i="6"/>
  <c r="R48" i="6"/>
  <c r="Q48" i="6"/>
  <c r="P48" i="6"/>
  <c r="O48" i="6"/>
  <c r="J48" i="6"/>
  <c r="I48" i="6"/>
  <c r="H48" i="6"/>
  <c r="G48" i="6"/>
  <c r="F48" i="6"/>
  <c r="E48" i="6"/>
  <c r="D48" i="6"/>
  <c r="C48" i="6"/>
  <c r="B48" i="6"/>
  <c r="U47" i="6"/>
  <c r="T47" i="6"/>
  <c r="S47" i="6"/>
  <c r="R47" i="6"/>
  <c r="Q47" i="6"/>
  <c r="P47" i="6"/>
  <c r="O47" i="6"/>
  <c r="J47" i="6"/>
  <c r="I47" i="6"/>
  <c r="H47" i="6"/>
  <c r="G47" i="6"/>
  <c r="F47" i="6"/>
  <c r="E47" i="6"/>
  <c r="D47" i="6"/>
  <c r="C47" i="6"/>
  <c r="B47" i="6"/>
  <c r="U46" i="6"/>
  <c r="T46" i="6"/>
  <c r="S46" i="6"/>
  <c r="R46" i="6"/>
  <c r="Q46" i="6"/>
  <c r="P46" i="6"/>
  <c r="O46" i="6"/>
  <c r="J46" i="6"/>
  <c r="I46" i="6"/>
  <c r="H46" i="6"/>
  <c r="G46" i="6"/>
  <c r="F46" i="6"/>
  <c r="E46" i="6"/>
  <c r="D46" i="6"/>
  <c r="C46" i="6"/>
  <c r="B46" i="6"/>
  <c r="U45" i="6"/>
  <c r="T45" i="6"/>
  <c r="S45" i="6"/>
  <c r="R45" i="6"/>
  <c r="Q45" i="6"/>
  <c r="P45" i="6"/>
  <c r="O45" i="6"/>
  <c r="J45" i="6"/>
  <c r="I45" i="6"/>
  <c r="H45" i="6"/>
  <c r="G45" i="6"/>
  <c r="F45" i="6"/>
  <c r="E45" i="6"/>
  <c r="D45" i="6"/>
  <c r="C45" i="6"/>
  <c r="B45" i="6"/>
  <c r="U44" i="6"/>
  <c r="T44" i="6"/>
  <c r="S44" i="6"/>
  <c r="R44" i="6"/>
  <c r="Q44" i="6"/>
  <c r="P44" i="6"/>
  <c r="O44" i="6"/>
  <c r="J44" i="6"/>
  <c r="I44" i="6"/>
  <c r="H44" i="6"/>
  <c r="G44" i="6"/>
  <c r="F44" i="6"/>
  <c r="E44" i="6"/>
  <c r="D44" i="6"/>
  <c r="C44" i="6"/>
  <c r="B44" i="6"/>
  <c r="U43" i="6"/>
  <c r="T43" i="6"/>
  <c r="S43" i="6"/>
  <c r="R43" i="6"/>
  <c r="Q43" i="6"/>
  <c r="P43" i="6"/>
  <c r="O43" i="6"/>
  <c r="J43" i="6"/>
  <c r="I43" i="6"/>
  <c r="H43" i="6"/>
  <c r="G43" i="6"/>
  <c r="F43" i="6"/>
  <c r="E43" i="6"/>
  <c r="D43" i="6"/>
  <c r="C43" i="6"/>
  <c r="B43" i="6"/>
  <c r="U42" i="6"/>
  <c r="T42" i="6"/>
  <c r="S42" i="6"/>
  <c r="R42" i="6"/>
  <c r="Q42" i="6"/>
  <c r="P42" i="6"/>
  <c r="O42" i="6"/>
  <c r="J42" i="6"/>
  <c r="I42" i="6"/>
  <c r="H42" i="6"/>
  <c r="G42" i="6"/>
  <c r="F42" i="6"/>
  <c r="E42" i="6"/>
  <c r="D42" i="6"/>
  <c r="C42" i="6"/>
  <c r="B42" i="6"/>
  <c r="U41" i="6"/>
  <c r="T41" i="6"/>
  <c r="S41" i="6"/>
  <c r="R41" i="6"/>
  <c r="Q41" i="6"/>
  <c r="P41" i="6"/>
  <c r="O41" i="6"/>
  <c r="J41" i="6"/>
  <c r="I41" i="6"/>
  <c r="H41" i="6"/>
  <c r="G41" i="6"/>
  <c r="F41" i="6"/>
  <c r="E41" i="6"/>
  <c r="D41" i="6"/>
  <c r="C41" i="6"/>
  <c r="B41" i="6"/>
  <c r="U40" i="6"/>
  <c r="T40" i="6"/>
  <c r="S40" i="6"/>
  <c r="R40" i="6"/>
  <c r="Q40" i="6"/>
  <c r="P40" i="6"/>
  <c r="O40" i="6"/>
  <c r="J40" i="6"/>
  <c r="I40" i="6"/>
  <c r="H40" i="6"/>
  <c r="G40" i="6"/>
  <c r="F40" i="6"/>
  <c r="E40" i="6"/>
  <c r="D40" i="6"/>
  <c r="C40" i="6"/>
  <c r="B40" i="6"/>
  <c r="U39" i="6"/>
  <c r="T39" i="6"/>
  <c r="S39" i="6"/>
  <c r="R39" i="6"/>
  <c r="Q39" i="6"/>
  <c r="P39" i="6"/>
  <c r="O39" i="6"/>
  <c r="J39" i="6"/>
  <c r="I39" i="6"/>
  <c r="H39" i="6"/>
  <c r="G39" i="6"/>
  <c r="F39" i="6"/>
  <c r="E39" i="6"/>
  <c r="D39" i="6"/>
  <c r="C39" i="6"/>
  <c r="B39" i="6"/>
  <c r="U38" i="6"/>
  <c r="T38" i="6"/>
  <c r="S38" i="6"/>
  <c r="R38" i="6"/>
  <c r="Q38" i="6"/>
  <c r="P38" i="6"/>
  <c r="O38" i="6"/>
  <c r="J38" i="6"/>
  <c r="I38" i="6"/>
  <c r="H38" i="6"/>
  <c r="G38" i="6"/>
  <c r="F38" i="6"/>
  <c r="E38" i="6"/>
  <c r="D38" i="6"/>
  <c r="C38" i="6"/>
  <c r="B38" i="6"/>
  <c r="U37" i="6"/>
  <c r="T37" i="6"/>
  <c r="S37" i="6"/>
  <c r="R37" i="6"/>
  <c r="Q37" i="6"/>
  <c r="P37" i="6"/>
  <c r="O37" i="6"/>
  <c r="J37" i="6"/>
  <c r="I37" i="6"/>
  <c r="H37" i="6"/>
  <c r="G37" i="6"/>
  <c r="F37" i="6"/>
  <c r="E37" i="6"/>
  <c r="D37" i="6"/>
  <c r="C37" i="6"/>
  <c r="B37" i="6"/>
  <c r="U36" i="6"/>
  <c r="T36" i="6"/>
  <c r="S36" i="6"/>
  <c r="R36" i="6"/>
  <c r="Q36" i="6"/>
  <c r="P36" i="6"/>
  <c r="O36" i="6"/>
  <c r="J36" i="6"/>
  <c r="I36" i="6"/>
  <c r="H36" i="6"/>
  <c r="G36" i="6"/>
  <c r="F36" i="6"/>
  <c r="E36" i="6"/>
  <c r="D36" i="6"/>
  <c r="C36" i="6"/>
  <c r="B36" i="6"/>
  <c r="U35" i="6"/>
  <c r="T35" i="6"/>
  <c r="S35" i="6"/>
  <c r="R35" i="6"/>
  <c r="Q35" i="6"/>
  <c r="P35" i="6"/>
  <c r="O35" i="6"/>
  <c r="J35" i="6"/>
  <c r="I35" i="6"/>
  <c r="H35" i="6"/>
  <c r="G35" i="6"/>
  <c r="F35" i="6"/>
  <c r="E35" i="6"/>
  <c r="D35" i="6"/>
  <c r="C35" i="6"/>
  <c r="B35" i="6"/>
  <c r="U34" i="6"/>
  <c r="T34" i="6"/>
  <c r="S34" i="6"/>
  <c r="R34" i="6"/>
  <c r="Q34" i="6"/>
  <c r="P34" i="6"/>
  <c r="O34" i="6"/>
  <c r="J34" i="6"/>
  <c r="I34" i="6"/>
  <c r="H34" i="6"/>
  <c r="G34" i="6"/>
  <c r="F34" i="6"/>
  <c r="E34" i="6"/>
  <c r="D34" i="6"/>
  <c r="C34" i="6"/>
  <c r="B34" i="6"/>
  <c r="U33" i="6"/>
  <c r="T33" i="6"/>
  <c r="S33" i="6"/>
  <c r="R33" i="6"/>
  <c r="Q33" i="6"/>
  <c r="P33" i="6"/>
  <c r="O33" i="6"/>
  <c r="J33" i="6"/>
  <c r="I33" i="6"/>
  <c r="H33" i="6"/>
  <c r="G33" i="6"/>
  <c r="F33" i="6"/>
  <c r="E33" i="6"/>
  <c r="D33" i="6"/>
  <c r="C33" i="6"/>
  <c r="B33" i="6"/>
  <c r="U32" i="6"/>
  <c r="T32" i="6"/>
  <c r="S32" i="6"/>
  <c r="R32" i="6"/>
  <c r="Q32" i="6"/>
  <c r="P32" i="6"/>
  <c r="O32" i="6"/>
  <c r="J32" i="6"/>
  <c r="I32" i="6"/>
  <c r="H32" i="6"/>
  <c r="G32" i="6"/>
  <c r="F32" i="6"/>
  <c r="E32" i="6"/>
  <c r="D32" i="6"/>
  <c r="C32" i="6"/>
  <c r="B32" i="6"/>
  <c r="U31" i="6"/>
  <c r="T31" i="6"/>
  <c r="S31" i="6"/>
  <c r="R31" i="6"/>
  <c r="Q31" i="6"/>
  <c r="P31" i="6"/>
  <c r="O31" i="6"/>
  <c r="J31" i="6"/>
  <c r="I31" i="6"/>
  <c r="H31" i="6"/>
  <c r="G31" i="6"/>
  <c r="F31" i="6"/>
  <c r="E31" i="6"/>
  <c r="D31" i="6"/>
  <c r="C31" i="6"/>
  <c r="B31" i="6"/>
  <c r="U30" i="6"/>
  <c r="T30" i="6"/>
  <c r="S30" i="6"/>
  <c r="R30" i="6"/>
  <c r="Q30" i="6"/>
  <c r="P30" i="6"/>
  <c r="O30" i="6"/>
  <c r="J30" i="6"/>
  <c r="I30" i="6"/>
  <c r="H30" i="6"/>
  <c r="G30" i="6"/>
  <c r="F30" i="6"/>
  <c r="E30" i="6"/>
  <c r="D30" i="6"/>
  <c r="C30" i="6"/>
  <c r="B30" i="6"/>
  <c r="U29" i="6"/>
  <c r="T29" i="6"/>
  <c r="S29" i="6"/>
  <c r="R29" i="6"/>
  <c r="Q29" i="6"/>
  <c r="P29" i="6"/>
  <c r="O29" i="6"/>
  <c r="J29" i="6"/>
  <c r="I29" i="6"/>
  <c r="H29" i="6"/>
  <c r="G29" i="6"/>
  <c r="F29" i="6"/>
  <c r="E29" i="6"/>
  <c r="D29" i="6"/>
  <c r="C29" i="6"/>
  <c r="B29" i="6"/>
  <c r="U28" i="6"/>
  <c r="T28" i="6"/>
  <c r="S28" i="6"/>
  <c r="R28" i="6"/>
  <c r="Q28" i="6"/>
  <c r="P28" i="6"/>
  <c r="O28" i="6"/>
  <c r="J28" i="6"/>
  <c r="I28" i="6"/>
  <c r="H28" i="6"/>
  <c r="G28" i="6"/>
  <c r="F28" i="6"/>
  <c r="E28" i="6"/>
  <c r="D28" i="6"/>
  <c r="C28" i="6"/>
  <c r="B28" i="6"/>
  <c r="U27" i="6"/>
  <c r="T27" i="6"/>
  <c r="S27" i="6"/>
  <c r="R27" i="6"/>
  <c r="Q27" i="6"/>
  <c r="P27" i="6"/>
  <c r="O27" i="6"/>
  <c r="J27" i="6"/>
  <c r="I27" i="6"/>
  <c r="H27" i="6"/>
  <c r="G27" i="6"/>
  <c r="F27" i="6"/>
  <c r="E27" i="6"/>
  <c r="D27" i="6"/>
  <c r="C27" i="6"/>
  <c r="B27" i="6"/>
  <c r="U26" i="6"/>
  <c r="T26" i="6"/>
  <c r="S26" i="6"/>
  <c r="R26" i="6"/>
  <c r="Q26" i="6"/>
  <c r="P26" i="6"/>
  <c r="O26" i="6"/>
  <c r="J26" i="6"/>
  <c r="I26" i="6"/>
  <c r="H26" i="6"/>
  <c r="G26" i="6"/>
  <c r="F26" i="6"/>
  <c r="E26" i="6"/>
  <c r="D26" i="6"/>
  <c r="C26" i="6"/>
  <c r="B26" i="6"/>
  <c r="U25" i="6"/>
  <c r="T25" i="6"/>
  <c r="S25" i="6"/>
  <c r="R25" i="6"/>
  <c r="Q25" i="6"/>
  <c r="P25" i="6"/>
  <c r="O25" i="6"/>
  <c r="J25" i="6"/>
  <c r="I25" i="6"/>
  <c r="H25" i="6"/>
  <c r="G25" i="6"/>
  <c r="F25" i="6"/>
  <c r="E25" i="6"/>
  <c r="D25" i="6"/>
  <c r="C25" i="6"/>
  <c r="B25" i="6"/>
  <c r="U24" i="6"/>
  <c r="T24" i="6"/>
  <c r="S24" i="6"/>
  <c r="R24" i="6"/>
  <c r="Q24" i="6"/>
  <c r="P24" i="6"/>
  <c r="O24" i="6"/>
  <c r="J24" i="6"/>
  <c r="I24" i="6"/>
  <c r="H24" i="6"/>
  <c r="G24" i="6"/>
  <c r="F24" i="6"/>
  <c r="E24" i="6"/>
  <c r="D24" i="6"/>
  <c r="C24" i="6"/>
  <c r="B24" i="6"/>
  <c r="U23" i="6"/>
  <c r="T23" i="6"/>
  <c r="S23" i="6"/>
  <c r="R23" i="6"/>
  <c r="Q23" i="6"/>
  <c r="P23" i="6"/>
  <c r="O23" i="6"/>
  <c r="J23" i="6"/>
  <c r="I23" i="6"/>
  <c r="H23" i="6"/>
  <c r="G23" i="6"/>
  <c r="F23" i="6"/>
  <c r="E23" i="6"/>
  <c r="D23" i="6"/>
  <c r="C23" i="6"/>
  <c r="B23" i="6"/>
  <c r="U22" i="6"/>
  <c r="T22" i="6"/>
  <c r="S22" i="6"/>
  <c r="R22" i="6"/>
  <c r="Q22" i="6"/>
  <c r="P22" i="6"/>
  <c r="O22" i="6"/>
  <c r="J22" i="6"/>
  <c r="I22" i="6"/>
  <c r="H22" i="6"/>
  <c r="G22" i="6"/>
  <c r="F22" i="6"/>
  <c r="E22" i="6"/>
  <c r="D22" i="6"/>
  <c r="C22" i="6"/>
  <c r="B22" i="6"/>
  <c r="U21" i="6"/>
  <c r="T21" i="6"/>
  <c r="S21" i="6"/>
  <c r="R21" i="6"/>
  <c r="Q21" i="6"/>
  <c r="P21" i="6"/>
  <c r="O21" i="6"/>
  <c r="J21" i="6"/>
  <c r="I21" i="6"/>
  <c r="H21" i="6"/>
  <c r="G21" i="6"/>
  <c r="F21" i="6"/>
  <c r="E21" i="6"/>
  <c r="D21" i="6"/>
  <c r="C21" i="6"/>
  <c r="B21" i="6"/>
  <c r="U20" i="6"/>
  <c r="T20" i="6"/>
  <c r="S20" i="6"/>
  <c r="R20" i="6"/>
  <c r="Q20" i="6"/>
  <c r="P20" i="6"/>
  <c r="O20" i="6"/>
  <c r="J20" i="6"/>
  <c r="I20" i="6"/>
  <c r="H20" i="6"/>
  <c r="G20" i="6"/>
  <c r="F20" i="6"/>
  <c r="E20" i="6"/>
  <c r="D20" i="6"/>
  <c r="C20" i="6"/>
  <c r="B20" i="6"/>
  <c r="U19" i="6"/>
  <c r="T19" i="6"/>
  <c r="S19" i="6"/>
  <c r="R19" i="6"/>
  <c r="Q19" i="6"/>
  <c r="P19" i="6"/>
  <c r="O19" i="6"/>
  <c r="J19" i="6"/>
  <c r="I19" i="6"/>
  <c r="H19" i="6"/>
  <c r="G19" i="6"/>
  <c r="F19" i="6"/>
  <c r="E19" i="6"/>
  <c r="D19" i="6"/>
  <c r="C19" i="6"/>
  <c r="B19" i="6"/>
  <c r="U18" i="6"/>
  <c r="T18" i="6"/>
  <c r="S18" i="6"/>
  <c r="R18" i="6"/>
  <c r="Q18" i="6"/>
  <c r="P18" i="6"/>
  <c r="O18" i="6"/>
  <c r="J18" i="6"/>
  <c r="I18" i="6"/>
  <c r="H18" i="6"/>
  <c r="G18" i="6"/>
  <c r="F18" i="6"/>
  <c r="E18" i="6"/>
  <c r="D18" i="6"/>
  <c r="C18" i="6"/>
  <c r="B18" i="6"/>
  <c r="U17" i="6"/>
  <c r="T17" i="6"/>
  <c r="S17" i="6"/>
  <c r="R17" i="6"/>
  <c r="Q17" i="6"/>
  <c r="P17" i="6"/>
  <c r="O17" i="6"/>
  <c r="J17" i="6"/>
  <c r="I17" i="6"/>
  <c r="H17" i="6"/>
  <c r="G17" i="6"/>
  <c r="F17" i="6"/>
  <c r="E17" i="6"/>
  <c r="D17" i="6"/>
  <c r="C17" i="6"/>
  <c r="B17" i="6"/>
  <c r="U16" i="6"/>
  <c r="T16" i="6"/>
  <c r="S16" i="6"/>
  <c r="R16" i="6"/>
  <c r="Q16" i="6"/>
  <c r="P16" i="6"/>
  <c r="O16" i="6"/>
  <c r="J16" i="6"/>
  <c r="I16" i="6"/>
  <c r="H16" i="6"/>
  <c r="G16" i="6"/>
  <c r="F16" i="6"/>
  <c r="E16" i="6"/>
  <c r="D16" i="6"/>
  <c r="C16" i="6"/>
  <c r="B16" i="6"/>
  <c r="U15" i="6"/>
  <c r="T15" i="6"/>
  <c r="S15" i="6"/>
  <c r="R15" i="6"/>
  <c r="Q15" i="6"/>
  <c r="P15" i="6"/>
  <c r="O15" i="6"/>
  <c r="J15" i="6"/>
  <c r="I15" i="6"/>
  <c r="H15" i="6"/>
  <c r="G15" i="6"/>
  <c r="F15" i="6"/>
  <c r="E15" i="6"/>
  <c r="D15" i="6"/>
  <c r="C15" i="6"/>
  <c r="B15" i="6"/>
  <c r="U14" i="6"/>
  <c r="T14" i="6"/>
  <c r="S14" i="6"/>
  <c r="R14" i="6"/>
  <c r="Q14" i="6"/>
  <c r="P14" i="6"/>
  <c r="O14" i="6"/>
  <c r="J14" i="6"/>
  <c r="I14" i="6"/>
  <c r="H14" i="6"/>
  <c r="G14" i="6"/>
  <c r="F14" i="6"/>
  <c r="E14" i="6"/>
  <c r="D14" i="6"/>
  <c r="C14" i="6"/>
  <c r="B14" i="6"/>
  <c r="U13" i="6"/>
  <c r="T13" i="6"/>
  <c r="S13" i="6"/>
  <c r="R13" i="6"/>
  <c r="Q13" i="6"/>
  <c r="P13" i="6"/>
  <c r="O13" i="6"/>
  <c r="J13" i="6"/>
  <c r="I13" i="6"/>
  <c r="H13" i="6"/>
  <c r="G13" i="6"/>
  <c r="F13" i="6"/>
  <c r="E13" i="6"/>
  <c r="D13" i="6"/>
  <c r="C13" i="6"/>
  <c r="B13" i="6"/>
  <c r="U12" i="6"/>
  <c r="T12" i="6"/>
  <c r="S12" i="6"/>
  <c r="R12" i="6"/>
  <c r="Q12" i="6"/>
  <c r="P12" i="6"/>
  <c r="O12" i="6"/>
  <c r="J12" i="6"/>
  <c r="I12" i="6"/>
  <c r="H12" i="6"/>
  <c r="G12" i="6"/>
  <c r="F12" i="6"/>
  <c r="E12" i="6"/>
  <c r="D12" i="6"/>
  <c r="C12" i="6"/>
  <c r="B12" i="6"/>
  <c r="U11" i="6"/>
  <c r="T11" i="6"/>
  <c r="S11" i="6"/>
  <c r="R11" i="6"/>
  <c r="Q11" i="6"/>
  <c r="P11" i="6"/>
  <c r="O11" i="6"/>
  <c r="J11" i="6"/>
  <c r="I11" i="6"/>
  <c r="H11" i="6"/>
  <c r="G11" i="6"/>
  <c r="F11" i="6"/>
  <c r="E11" i="6"/>
  <c r="D11" i="6"/>
  <c r="C11" i="6"/>
  <c r="B11" i="6"/>
  <c r="U10" i="6"/>
  <c r="T10" i="6"/>
  <c r="S10" i="6"/>
  <c r="R10" i="6"/>
  <c r="Q10" i="6"/>
  <c r="P10" i="6"/>
  <c r="O10" i="6"/>
  <c r="J10" i="6"/>
  <c r="I10" i="6"/>
  <c r="H10" i="6"/>
  <c r="G10" i="6"/>
  <c r="F10" i="6"/>
  <c r="E10" i="6"/>
  <c r="D10" i="6"/>
  <c r="C10" i="6"/>
  <c r="B10" i="6"/>
  <c r="U9" i="6"/>
  <c r="T9" i="6"/>
  <c r="S9" i="6"/>
  <c r="R9" i="6"/>
  <c r="Q9" i="6"/>
  <c r="P9" i="6"/>
  <c r="O9" i="6"/>
  <c r="J9" i="6"/>
  <c r="I9" i="6"/>
  <c r="H9" i="6"/>
  <c r="G9" i="6"/>
  <c r="F9" i="6"/>
  <c r="E9" i="6"/>
  <c r="D9" i="6"/>
  <c r="C9" i="6"/>
  <c r="B9" i="6"/>
  <c r="U8" i="6"/>
  <c r="T8" i="6"/>
  <c r="S8" i="6"/>
  <c r="R8" i="6"/>
  <c r="Q8" i="6"/>
  <c r="P8" i="6"/>
  <c r="O8" i="6"/>
  <c r="J8" i="6"/>
  <c r="I8" i="6"/>
  <c r="H8" i="6"/>
  <c r="G8" i="6"/>
  <c r="F8" i="6"/>
  <c r="E8" i="6"/>
  <c r="D8" i="6"/>
  <c r="C8" i="6"/>
  <c r="B8" i="6"/>
  <c r="U7" i="6"/>
  <c r="T7" i="6"/>
  <c r="S7" i="6"/>
  <c r="R7" i="6"/>
  <c r="Q7" i="6"/>
  <c r="P7" i="6"/>
  <c r="O7" i="6"/>
  <c r="J7" i="6"/>
  <c r="I7" i="6"/>
  <c r="H7" i="6"/>
  <c r="G7" i="6"/>
  <c r="F7" i="6"/>
  <c r="E7" i="6"/>
  <c r="D7" i="6"/>
  <c r="C7" i="6"/>
  <c r="B7" i="6"/>
  <c r="U6" i="6"/>
  <c r="T6" i="6"/>
  <c r="S6" i="6"/>
  <c r="R6" i="6"/>
  <c r="Q6" i="6"/>
  <c r="P6" i="6"/>
  <c r="O6" i="6"/>
  <c r="J6" i="6"/>
  <c r="I6" i="6"/>
  <c r="H6" i="6"/>
  <c r="G6" i="6"/>
  <c r="F6" i="6"/>
  <c r="E6" i="6"/>
  <c r="D6" i="6"/>
  <c r="C6" i="6"/>
  <c r="B6" i="6"/>
  <c r="U5" i="6"/>
  <c r="T5" i="6"/>
  <c r="S5" i="6"/>
  <c r="R5" i="6"/>
  <c r="Q5" i="6"/>
  <c r="P5" i="6"/>
  <c r="O5" i="6"/>
  <c r="J5" i="6"/>
  <c r="I5" i="6"/>
  <c r="H5" i="6"/>
  <c r="G5" i="6"/>
  <c r="F5" i="6"/>
  <c r="E5" i="6"/>
  <c r="D5" i="6"/>
  <c r="C5" i="6"/>
  <c r="B5" i="6"/>
  <c r="U4" i="6"/>
  <c r="T4" i="6"/>
  <c r="S4" i="6"/>
  <c r="R4" i="6"/>
  <c r="Q4" i="6"/>
  <c r="P4" i="6"/>
  <c r="O4" i="6"/>
  <c r="J4" i="6"/>
  <c r="I4" i="6"/>
  <c r="H4" i="6"/>
  <c r="G4" i="6"/>
  <c r="F4" i="6"/>
  <c r="E4" i="6"/>
  <c r="D4" i="6"/>
  <c r="C4" i="6"/>
  <c r="B4" i="6"/>
  <c r="U3" i="6"/>
  <c r="T3" i="6"/>
  <c r="S3" i="6"/>
  <c r="R3" i="6"/>
  <c r="Q3" i="6"/>
  <c r="P3" i="6"/>
  <c r="O3" i="6"/>
  <c r="J3" i="6"/>
  <c r="I3" i="6"/>
  <c r="H3" i="6"/>
  <c r="G3" i="6"/>
  <c r="F3" i="6"/>
  <c r="E3" i="6"/>
  <c r="D3" i="6"/>
  <c r="C3" i="6"/>
  <c r="B3" i="6"/>
  <c r="T120" i="4"/>
  <c r="S120" i="4"/>
  <c r="R120" i="4"/>
  <c r="Q120" i="4"/>
  <c r="P120" i="4"/>
  <c r="O120" i="4"/>
  <c r="N120" i="4"/>
  <c r="M120" i="4"/>
  <c r="L120" i="4"/>
  <c r="K120" i="4"/>
  <c r="T119" i="4"/>
  <c r="S119" i="4"/>
  <c r="R119" i="4"/>
  <c r="Q119" i="4"/>
  <c r="P119" i="4"/>
  <c r="O119" i="4"/>
  <c r="N119" i="4"/>
  <c r="M119" i="4"/>
  <c r="L119" i="4"/>
  <c r="K119" i="4"/>
  <c r="T118" i="4"/>
  <c r="S118" i="4"/>
  <c r="R118" i="4"/>
  <c r="Q118" i="4"/>
  <c r="P118" i="4"/>
  <c r="O118" i="4"/>
  <c r="N118" i="4"/>
  <c r="M118" i="4"/>
  <c r="L118" i="4"/>
  <c r="K118" i="4"/>
  <c r="T117" i="4"/>
  <c r="S117" i="4"/>
  <c r="R117" i="4"/>
  <c r="Q117" i="4"/>
  <c r="P117" i="4"/>
  <c r="O117" i="4"/>
  <c r="N117" i="4"/>
  <c r="M117" i="4"/>
  <c r="L117" i="4"/>
  <c r="K117" i="4"/>
  <c r="T116" i="4"/>
  <c r="S116" i="4"/>
  <c r="R116" i="4"/>
  <c r="Q116" i="4"/>
  <c r="P116" i="4"/>
  <c r="O116" i="4"/>
  <c r="N116" i="4"/>
  <c r="M116" i="4"/>
  <c r="L116" i="4"/>
  <c r="K116" i="4"/>
  <c r="T115" i="4"/>
  <c r="S115" i="4"/>
  <c r="R115" i="4"/>
  <c r="Q115" i="4"/>
  <c r="P115" i="4"/>
  <c r="O115" i="4"/>
  <c r="N115" i="4"/>
  <c r="M115" i="4"/>
  <c r="L115" i="4"/>
  <c r="K115" i="4"/>
  <c r="T114" i="4"/>
  <c r="S114" i="4"/>
  <c r="R114" i="4"/>
  <c r="Q114" i="4"/>
  <c r="P114" i="4"/>
  <c r="O114" i="4"/>
  <c r="N114" i="4"/>
  <c r="M114" i="4"/>
  <c r="L114" i="4"/>
  <c r="K114" i="4"/>
  <c r="T113" i="4"/>
  <c r="S113" i="4"/>
  <c r="R113" i="4"/>
  <c r="Q113" i="4"/>
  <c r="P113" i="4"/>
  <c r="O113" i="4"/>
  <c r="N113" i="4"/>
  <c r="M113" i="4"/>
  <c r="L113" i="4"/>
  <c r="K113" i="4"/>
  <c r="T112" i="4"/>
  <c r="S112" i="4"/>
  <c r="R112" i="4"/>
  <c r="Q112" i="4"/>
  <c r="P112" i="4"/>
  <c r="O112" i="4"/>
  <c r="N112" i="4"/>
  <c r="M112" i="4"/>
  <c r="L112" i="4"/>
  <c r="K112" i="4"/>
  <c r="T111" i="4"/>
  <c r="S111" i="4"/>
  <c r="R111" i="4"/>
  <c r="Q111" i="4"/>
  <c r="P111" i="4"/>
  <c r="O111" i="4"/>
  <c r="N111" i="4"/>
  <c r="M111" i="4"/>
  <c r="L111" i="4"/>
  <c r="K111" i="4"/>
  <c r="T110" i="4"/>
  <c r="S110" i="4"/>
  <c r="R110" i="4"/>
  <c r="Q110" i="4"/>
  <c r="P110" i="4"/>
  <c r="O110" i="4"/>
  <c r="N110" i="4"/>
  <c r="M110" i="4"/>
  <c r="L110" i="4"/>
  <c r="K110" i="4"/>
  <c r="T109" i="4"/>
  <c r="S109" i="4"/>
  <c r="R109" i="4"/>
  <c r="Q109" i="4"/>
  <c r="P109" i="4"/>
  <c r="O109" i="4"/>
  <c r="N109" i="4"/>
  <c r="M109" i="4"/>
  <c r="L109" i="4"/>
  <c r="K109" i="4"/>
  <c r="J109" i="4"/>
  <c r="H109" i="4"/>
  <c r="B109" i="4"/>
  <c r="T108" i="4"/>
  <c r="S108" i="4"/>
  <c r="R108" i="4"/>
  <c r="Q108" i="4"/>
  <c r="P108" i="4"/>
  <c r="O108" i="4"/>
  <c r="N108" i="4"/>
  <c r="M108" i="4"/>
  <c r="L108" i="4"/>
  <c r="K108" i="4"/>
  <c r="J108" i="4"/>
  <c r="H108" i="4"/>
  <c r="B108" i="4"/>
  <c r="T107" i="4"/>
  <c r="S107" i="4"/>
  <c r="R107" i="4"/>
  <c r="Q107" i="4"/>
  <c r="P107" i="4"/>
  <c r="O107" i="4"/>
  <c r="N107" i="4"/>
  <c r="M107" i="4"/>
  <c r="L107" i="4"/>
  <c r="K107" i="4"/>
  <c r="J107" i="4"/>
  <c r="H107" i="4"/>
  <c r="B107" i="4"/>
  <c r="T106" i="4"/>
  <c r="S106" i="4"/>
  <c r="R106" i="4"/>
  <c r="Q106" i="4"/>
  <c r="P106" i="4"/>
  <c r="O106" i="4"/>
  <c r="N106" i="4"/>
  <c r="M106" i="4"/>
  <c r="L106" i="4"/>
  <c r="K106" i="4"/>
  <c r="J106" i="4"/>
  <c r="H106" i="4"/>
  <c r="B106" i="4"/>
  <c r="T105" i="4"/>
  <c r="S105" i="4"/>
  <c r="R105" i="4"/>
  <c r="Q105" i="4"/>
  <c r="P105" i="4"/>
  <c r="O105" i="4"/>
  <c r="N105" i="4"/>
  <c r="M105" i="4"/>
  <c r="L105" i="4"/>
  <c r="K105" i="4"/>
  <c r="J105" i="4"/>
  <c r="H105" i="4"/>
  <c r="B105" i="4"/>
  <c r="T104" i="4"/>
  <c r="S104" i="4"/>
  <c r="R104" i="4"/>
  <c r="Q104" i="4"/>
  <c r="P104" i="4"/>
  <c r="O104" i="4"/>
  <c r="N104" i="4"/>
  <c r="M104" i="4"/>
  <c r="L104" i="4"/>
  <c r="K104" i="4"/>
  <c r="J104" i="4"/>
  <c r="H104" i="4"/>
  <c r="B104" i="4"/>
  <c r="T103" i="4"/>
  <c r="S103" i="4"/>
  <c r="R103" i="4"/>
  <c r="Q103" i="4"/>
  <c r="P103" i="4"/>
  <c r="O103" i="4"/>
  <c r="N103" i="4"/>
  <c r="M103" i="4"/>
  <c r="L103" i="4"/>
  <c r="K103" i="4"/>
  <c r="J103" i="4"/>
  <c r="H103" i="4"/>
  <c r="B103" i="4"/>
  <c r="T102" i="4"/>
  <c r="S102" i="4"/>
  <c r="R102" i="4"/>
  <c r="Q102" i="4"/>
  <c r="P102" i="4"/>
  <c r="O102" i="4"/>
  <c r="N102" i="4"/>
  <c r="M102" i="4"/>
  <c r="L102" i="4"/>
  <c r="K102" i="4"/>
  <c r="J102" i="4"/>
  <c r="H102" i="4"/>
  <c r="B102" i="4"/>
  <c r="T101" i="4"/>
  <c r="S101" i="4"/>
  <c r="R101" i="4"/>
  <c r="Q101" i="4"/>
  <c r="P101" i="4"/>
  <c r="O101" i="4"/>
  <c r="N101" i="4"/>
  <c r="M101" i="4"/>
  <c r="L101" i="4"/>
  <c r="K101" i="4"/>
  <c r="J101" i="4"/>
  <c r="H101" i="4"/>
  <c r="B101" i="4"/>
  <c r="T100" i="4"/>
  <c r="S100" i="4"/>
  <c r="R100" i="4"/>
  <c r="Q100" i="4"/>
  <c r="P100" i="4"/>
  <c r="O100" i="4"/>
  <c r="N100" i="4"/>
  <c r="M100" i="4"/>
  <c r="L100" i="4"/>
  <c r="K100" i="4"/>
  <c r="J100" i="4"/>
  <c r="H100" i="4"/>
  <c r="B100" i="4"/>
  <c r="T99" i="4"/>
  <c r="S99" i="4"/>
  <c r="R99" i="4"/>
  <c r="Q99" i="4"/>
  <c r="P99" i="4"/>
  <c r="O99" i="4"/>
  <c r="N99" i="4"/>
  <c r="M99" i="4"/>
  <c r="L99" i="4"/>
  <c r="K99" i="4"/>
  <c r="J99" i="4"/>
  <c r="H99" i="4"/>
  <c r="B99" i="4"/>
  <c r="T98" i="4"/>
  <c r="S98" i="4"/>
  <c r="R98" i="4"/>
  <c r="Q98" i="4"/>
  <c r="P98" i="4"/>
  <c r="O98" i="4"/>
  <c r="N98" i="4"/>
  <c r="M98" i="4"/>
  <c r="L98" i="4"/>
  <c r="K98" i="4"/>
  <c r="J98" i="4"/>
  <c r="H98" i="4"/>
  <c r="B98" i="4"/>
  <c r="T97" i="4"/>
  <c r="S97" i="4"/>
  <c r="R97" i="4"/>
  <c r="Q97" i="4"/>
  <c r="P97" i="4"/>
  <c r="O97" i="4"/>
  <c r="N97" i="4"/>
  <c r="M97" i="4"/>
  <c r="L97" i="4"/>
  <c r="K97" i="4"/>
  <c r="J97" i="4"/>
  <c r="H97" i="4"/>
  <c r="B97" i="4"/>
  <c r="T96" i="4"/>
  <c r="S96" i="4"/>
  <c r="R96" i="4"/>
  <c r="Q96" i="4"/>
  <c r="P96" i="4"/>
  <c r="O96" i="4"/>
  <c r="N96" i="4"/>
  <c r="M96" i="4"/>
  <c r="L96" i="4"/>
  <c r="K96" i="4"/>
  <c r="J96" i="4"/>
  <c r="H96" i="4"/>
  <c r="B96" i="4"/>
  <c r="T95" i="4"/>
  <c r="S95" i="4"/>
  <c r="R95" i="4"/>
  <c r="Q95" i="4"/>
  <c r="P95" i="4"/>
  <c r="O95" i="4"/>
  <c r="N95" i="4"/>
  <c r="M95" i="4"/>
  <c r="L95" i="4"/>
  <c r="K95" i="4"/>
  <c r="J95" i="4"/>
  <c r="H95" i="4"/>
  <c r="B95" i="4"/>
  <c r="T94" i="4"/>
  <c r="S94" i="4"/>
  <c r="R94" i="4"/>
  <c r="Q94" i="4"/>
  <c r="P94" i="4"/>
  <c r="O94" i="4"/>
  <c r="N94" i="4"/>
  <c r="M94" i="4"/>
  <c r="L94" i="4"/>
  <c r="K94" i="4"/>
  <c r="J94" i="4"/>
  <c r="H94" i="4"/>
  <c r="B94" i="4"/>
  <c r="T93" i="4"/>
  <c r="S93" i="4"/>
  <c r="R93" i="4"/>
  <c r="Q93" i="4"/>
  <c r="P93" i="4"/>
  <c r="O93" i="4"/>
  <c r="N93" i="4"/>
  <c r="M93" i="4"/>
  <c r="L93" i="4"/>
  <c r="K93" i="4"/>
  <c r="J93" i="4"/>
  <c r="H93" i="4"/>
  <c r="B93" i="4"/>
  <c r="T92" i="4"/>
  <c r="S92" i="4"/>
  <c r="R92" i="4"/>
  <c r="Q92" i="4"/>
  <c r="P92" i="4"/>
  <c r="O92" i="4"/>
  <c r="N92" i="4"/>
  <c r="M92" i="4"/>
  <c r="L92" i="4"/>
  <c r="K92" i="4"/>
  <c r="J92" i="4"/>
  <c r="H92" i="4"/>
  <c r="B92" i="4"/>
  <c r="T91" i="4"/>
  <c r="S91" i="4"/>
  <c r="R91" i="4"/>
  <c r="Q91" i="4"/>
  <c r="P91" i="4"/>
  <c r="O91" i="4"/>
  <c r="N91" i="4"/>
  <c r="M91" i="4"/>
  <c r="L91" i="4"/>
  <c r="K91" i="4"/>
  <c r="J91" i="4"/>
  <c r="H91" i="4"/>
  <c r="B91" i="4"/>
  <c r="T90" i="4"/>
  <c r="S90" i="4"/>
  <c r="R90" i="4"/>
  <c r="Q90" i="4"/>
  <c r="P90" i="4"/>
  <c r="O90" i="4"/>
  <c r="N90" i="4"/>
  <c r="M90" i="4"/>
  <c r="L90" i="4"/>
  <c r="K90" i="4"/>
  <c r="J90" i="4"/>
  <c r="H90" i="4"/>
  <c r="B90" i="4"/>
  <c r="T89" i="4"/>
  <c r="S89" i="4"/>
  <c r="R89" i="4"/>
  <c r="Q89" i="4"/>
  <c r="P89" i="4"/>
  <c r="O89" i="4"/>
  <c r="N89" i="4"/>
  <c r="M89" i="4"/>
  <c r="L89" i="4"/>
  <c r="K89" i="4"/>
  <c r="J89" i="4"/>
  <c r="H89" i="4"/>
  <c r="B89" i="4"/>
  <c r="T88" i="4"/>
  <c r="S88" i="4"/>
  <c r="R88" i="4"/>
  <c r="Q88" i="4"/>
  <c r="P88" i="4"/>
  <c r="O88" i="4"/>
  <c r="N88" i="4"/>
  <c r="M88" i="4"/>
  <c r="L88" i="4"/>
  <c r="K88" i="4"/>
  <c r="J88" i="4"/>
  <c r="H88" i="4"/>
  <c r="B88" i="4"/>
  <c r="T87" i="4"/>
  <c r="S87" i="4"/>
  <c r="R87" i="4"/>
  <c r="Q87" i="4"/>
  <c r="P87" i="4"/>
  <c r="O87" i="4"/>
  <c r="N87" i="4"/>
  <c r="M87" i="4"/>
  <c r="L87" i="4"/>
  <c r="K87" i="4"/>
  <c r="J87" i="4"/>
  <c r="H87" i="4"/>
  <c r="B87" i="4"/>
  <c r="T86" i="4"/>
  <c r="S86" i="4"/>
  <c r="R86" i="4"/>
  <c r="Q86" i="4"/>
  <c r="P86" i="4"/>
  <c r="O86" i="4"/>
  <c r="N86" i="4"/>
  <c r="M86" i="4"/>
  <c r="L86" i="4"/>
  <c r="K86" i="4"/>
  <c r="J86" i="4"/>
  <c r="H86" i="4"/>
  <c r="B86" i="4"/>
  <c r="T85" i="4"/>
  <c r="S85" i="4"/>
  <c r="R85" i="4"/>
  <c r="Q85" i="4"/>
  <c r="P85" i="4"/>
  <c r="O85" i="4"/>
  <c r="N85" i="4"/>
  <c r="M85" i="4"/>
  <c r="L85" i="4"/>
  <c r="K85" i="4"/>
  <c r="J85" i="4"/>
  <c r="H85" i="4"/>
  <c r="B85" i="4"/>
  <c r="T84" i="4"/>
  <c r="S84" i="4"/>
  <c r="R84" i="4"/>
  <c r="Q84" i="4"/>
  <c r="P84" i="4"/>
  <c r="O84" i="4"/>
  <c r="N84" i="4"/>
  <c r="M84" i="4"/>
  <c r="L84" i="4"/>
  <c r="K84" i="4"/>
  <c r="J84" i="4"/>
  <c r="H84" i="4"/>
  <c r="B84" i="4"/>
  <c r="T83" i="4"/>
  <c r="S83" i="4"/>
  <c r="R83" i="4"/>
  <c r="Q83" i="4"/>
  <c r="P83" i="4"/>
  <c r="O83" i="4"/>
  <c r="N83" i="4"/>
  <c r="M83" i="4"/>
  <c r="L83" i="4"/>
  <c r="K83" i="4"/>
  <c r="J83" i="4"/>
  <c r="H83" i="4"/>
  <c r="B83" i="4"/>
  <c r="T82" i="4"/>
  <c r="S82" i="4"/>
  <c r="R82" i="4"/>
  <c r="Q82" i="4"/>
  <c r="P82" i="4"/>
  <c r="O82" i="4"/>
  <c r="N82" i="4"/>
  <c r="M82" i="4"/>
  <c r="L82" i="4"/>
  <c r="K82" i="4"/>
  <c r="J82" i="4"/>
  <c r="H82" i="4"/>
  <c r="B82" i="4"/>
  <c r="T81" i="4"/>
  <c r="S81" i="4"/>
  <c r="R81" i="4"/>
  <c r="Q81" i="4"/>
  <c r="P81" i="4"/>
  <c r="O81" i="4"/>
  <c r="N81" i="4"/>
  <c r="M81" i="4"/>
  <c r="L81" i="4"/>
  <c r="K81" i="4"/>
  <c r="J81" i="4"/>
  <c r="H81" i="4"/>
  <c r="B81" i="4"/>
  <c r="T80" i="4"/>
  <c r="S80" i="4"/>
  <c r="R80" i="4"/>
  <c r="Q80" i="4"/>
  <c r="P80" i="4"/>
  <c r="O80" i="4"/>
  <c r="N80" i="4"/>
  <c r="M80" i="4"/>
  <c r="L80" i="4"/>
  <c r="K80" i="4"/>
  <c r="J80" i="4"/>
  <c r="H80" i="4"/>
  <c r="B80" i="4"/>
  <c r="T79" i="4"/>
  <c r="S79" i="4"/>
  <c r="R79" i="4"/>
  <c r="Q79" i="4"/>
  <c r="P79" i="4"/>
  <c r="O79" i="4"/>
  <c r="N79" i="4"/>
  <c r="M79" i="4"/>
  <c r="L79" i="4"/>
  <c r="K79" i="4"/>
  <c r="J79" i="4"/>
  <c r="H79" i="4"/>
  <c r="B79" i="4"/>
  <c r="T78" i="4"/>
  <c r="S78" i="4"/>
  <c r="R78" i="4"/>
  <c r="Q78" i="4"/>
  <c r="P78" i="4"/>
  <c r="O78" i="4"/>
  <c r="N78" i="4"/>
  <c r="M78" i="4"/>
  <c r="L78" i="4"/>
  <c r="K78" i="4"/>
  <c r="J78" i="4"/>
  <c r="H78" i="4"/>
  <c r="B78" i="4"/>
  <c r="T77" i="4"/>
  <c r="S77" i="4"/>
  <c r="R77" i="4"/>
  <c r="Q77" i="4"/>
  <c r="P77" i="4"/>
  <c r="O77" i="4"/>
  <c r="N77" i="4"/>
  <c r="M77" i="4"/>
  <c r="L77" i="4"/>
  <c r="K77" i="4"/>
  <c r="J77" i="4"/>
  <c r="H77" i="4"/>
  <c r="B77" i="4"/>
  <c r="T76" i="4"/>
  <c r="S76" i="4"/>
  <c r="R76" i="4"/>
  <c r="Q76" i="4"/>
  <c r="P76" i="4"/>
  <c r="O76" i="4"/>
  <c r="N76" i="4"/>
  <c r="M76" i="4"/>
  <c r="L76" i="4"/>
  <c r="K76" i="4"/>
  <c r="J76" i="4"/>
  <c r="H76" i="4"/>
  <c r="B76" i="4"/>
  <c r="T75" i="4"/>
  <c r="S75" i="4"/>
  <c r="R75" i="4"/>
  <c r="Q75" i="4"/>
  <c r="P75" i="4"/>
  <c r="O75" i="4"/>
  <c r="N75" i="4"/>
  <c r="M75" i="4"/>
  <c r="L75" i="4"/>
  <c r="K75" i="4"/>
  <c r="J75" i="4"/>
  <c r="H75" i="4"/>
  <c r="B75" i="4"/>
  <c r="T74" i="4"/>
  <c r="S74" i="4"/>
  <c r="R74" i="4"/>
  <c r="Q74" i="4"/>
  <c r="P74" i="4"/>
  <c r="O74" i="4"/>
  <c r="N74" i="4"/>
  <c r="M74" i="4"/>
  <c r="L74" i="4"/>
  <c r="K74" i="4"/>
  <c r="J74" i="4"/>
  <c r="H74" i="4"/>
  <c r="B74" i="4"/>
  <c r="T73" i="4"/>
  <c r="S73" i="4"/>
  <c r="R73" i="4"/>
  <c r="Q73" i="4"/>
  <c r="P73" i="4"/>
  <c r="O73" i="4"/>
  <c r="N73" i="4"/>
  <c r="M73" i="4"/>
  <c r="L73" i="4"/>
  <c r="K73" i="4"/>
  <c r="J73" i="4"/>
  <c r="H73" i="4"/>
  <c r="B73" i="4"/>
  <c r="T72" i="4"/>
  <c r="S72" i="4"/>
  <c r="R72" i="4"/>
  <c r="Q72" i="4"/>
  <c r="P72" i="4"/>
  <c r="O72" i="4"/>
  <c r="N72" i="4"/>
  <c r="M72" i="4"/>
  <c r="L72" i="4"/>
  <c r="K72" i="4"/>
  <c r="J72" i="4"/>
  <c r="H72" i="4"/>
  <c r="B72" i="4"/>
  <c r="T71" i="4"/>
  <c r="S71" i="4"/>
  <c r="R71" i="4"/>
  <c r="Q71" i="4"/>
  <c r="P71" i="4"/>
  <c r="O71" i="4"/>
  <c r="N71" i="4"/>
  <c r="M71" i="4"/>
  <c r="L71" i="4"/>
  <c r="K71" i="4"/>
  <c r="J71" i="4"/>
  <c r="H71" i="4"/>
  <c r="B71" i="4"/>
  <c r="T70" i="4"/>
  <c r="S70" i="4"/>
  <c r="R70" i="4"/>
  <c r="Q70" i="4"/>
  <c r="P70" i="4"/>
  <c r="O70" i="4"/>
  <c r="N70" i="4"/>
  <c r="M70" i="4"/>
  <c r="L70" i="4"/>
  <c r="K70" i="4"/>
  <c r="J70" i="4"/>
  <c r="H70" i="4"/>
  <c r="B70" i="4"/>
  <c r="T69" i="4"/>
  <c r="S69" i="4"/>
  <c r="R69" i="4"/>
  <c r="Q69" i="4"/>
  <c r="P69" i="4"/>
  <c r="O69" i="4"/>
  <c r="N69" i="4"/>
  <c r="M69" i="4"/>
  <c r="L69" i="4"/>
  <c r="K69" i="4"/>
  <c r="J69" i="4"/>
  <c r="H69" i="4"/>
  <c r="B69" i="4"/>
  <c r="T68" i="4"/>
  <c r="S68" i="4"/>
  <c r="R68" i="4"/>
  <c r="Q68" i="4"/>
  <c r="P68" i="4"/>
  <c r="O68" i="4"/>
  <c r="N68" i="4"/>
  <c r="M68" i="4"/>
  <c r="L68" i="4"/>
  <c r="K68" i="4"/>
  <c r="J68" i="4"/>
  <c r="H68" i="4"/>
  <c r="B68" i="4"/>
  <c r="T67" i="4"/>
  <c r="S67" i="4"/>
  <c r="R67" i="4"/>
  <c r="Q67" i="4"/>
  <c r="P67" i="4"/>
  <c r="O67" i="4"/>
  <c r="N67" i="4"/>
  <c r="M67" i="4"/>
  <c r="L67" i="4"/>
  <c r="K67" i="4"/>
  <c r="J67" i="4"/>
  <c r="H67" i="4"/>
  <c r="B67" i="4"/>
  <c r="T66" i="4"/>
  <c r="S66" i="4"/>
  <c r="R66" i="4"/>
  <c r="Q66" i="4"/>
  <c r="P66" i="4"/>
  <c r="O66" i="4"/>
  <c r="N66" i="4"/>
  <c r="M66" i="4"/>
  <c r="L66" i="4"/>
  <c r="K66" i="4"/>
  <c r="J66" i="4"/>
  <c r="H66" i="4"/>
  <c r="B66" i="4"/>
  <c r="T65" i="4"/>
  <c r="S65" i="4"/>
  <c r="R65" i="4"/>
  <c r="Q65" i="4"/>
  <c r="P65" i="4"/>
  <c r="O65" i="4"/>
  <c r="N65" i="4"/>
  <c r="M65" i="4"/>
  <c r="L65" i="4"/>
  <c r="K65" i="4"/>
  <c r="J65" i="4"/>
  <c r="H65" i="4"/>
  <c r="B65" i="4"/>
  <c r="T64" i="4"/>
  <c r="S64" i="4"/>
  <c r="R64" i="4"/>
  <c r="Q64" i="4"/>
  <c r="P64" i="4"/>
  <c r="O64" i="4"/>
  <c r="N64" i="4"/>
  <c r="M64" i="4"/>
  <c r="L64" i="4"/>
  <c r="K64" i="4"/>
  <c r="J64" i="4"/>
  <c r="H64" i="4"/>
  <c r="B64" i="4"/>
  <c r="T63" i="4"/>
  <c r="S63" i="4"/>
  <c r="R63" i="4"/>
  <c r="Q63" i="4"/>
  <c r="P63" i="4"/>
  <c r="O63" i="4"/>
  <c r="N63" i="4"/>
  <c r="M63" i="4"/>
  <c r="L63" i="4"/>
  <c r="K63" i="4"/>
  <c r="J63" i="4"/>
  <c r="H63" i="4"/>
  <c r="B63" i="4"/>
  <c r="T62" i="4"/>
  <c r="S62" i="4"/>
  <c r="R62" i="4"/>
  <c r="Q62" i="4"/>
  <c r="P62" i="4"/>
  <c r="O62" i="4"/>
  <c r="N62" i="4"/>
  <c r="M62" i="4"/>
  <c r="L62" i="4"/>
  <c r="K62" i="4"/>
  <c r="J62" i="4"/>
  <c r="H62" i="4"/>
  <c r="B62" i="4"/>
  <c r="T61" i="4"/>
  <c r="S61" i="4"/>
  <c r="R61" i="4"/>
  <c r="Q61" i="4"/>
  <c r="P61" i="4"/>
  <c r="O61" i="4"/>
  <c r="N61" i="4"/>
  <c r="M61" i="4"/>
  <c r="L61" i="4"/>
  <c r="K61" i="4"/>
  <c r="J61" i="4"/>
  <c r="H61" i="4"/>
  <c r="B61" i="4"/>
  <c r="T60" i="4"/>
  <c r="S60" i="4"/>
  <c r="R60" i="4"/>
  <c r="Q60" i="4"/>
  <c r="P60" i="4"/>
  <c r="O60" i="4"/>
  <c r="N60" i="4"/>
  <c r="M60" i="4"/>
  <c r="L60" i="4"/>
  <c r="K60" i="4"/>
  <c r="J60" i="4"/>
  <c r="H60" i="4"/>
  <c r="B60" i="4"/>
  <c r="T59" i="4"/>
  <c r="S59" i="4"/>
  <c r="R59" i="4"/>
  <c r="Q59" i="4"/>
  <c r="P59" i="4"/>
  <c r="O59" i="4"/>
  <c r="N59" i="4"/>
  <c r="M59" i="4"/>
  <c r="L59" i="4"/>
  <c r="K59" i="4"/>
  <c r="J59" i="4"/>
  <c r="H59" i="4"/>
  <c r="B59" i="4"/>
  <c r="T58" i="4"/>
  <c r="S58" i="4"/>
  <c r="R58" i="4"/>
  <c r="Q58" i="4"/>
  <c r="P58" i="4"/>
  <c r="O58" i="4"/>
  <c r="N58" i="4"/>
  <c r="M58" i="4"/>
  <c r="L58" i="4"/>
  <c r="K58" i="4"/>
  <c r="J58" i="4"/>
  <c r="H58" i="4"/>
  <c r="B58" i="4"/>
  <c r="T57" i="4"/>
  <c r="S57" i="4"/>
  <c r="R57" i="4"/>
  <c r="Q57" i="4"/>
  <c r="P57" i="4"/>
  <c r="O57" i="4"/>
  <c r="N57" i="4"/>
  <c r="M57" i="4"/>
  <c r="L57" i="4"/>
  <c r="K57" i="4"/>
  <c r="J57" i="4"/>
  <c r="H57" i="4"/>
  <c r="B57" i="4"/>
  <c r="T56" i="4"/>
  <c r="S56" i="4"/>
  <c r="R56" i="4"/>
  <c r="Q56" i="4"/>
  <c r="P56" i="4"/>
  <c r="O56" i="4"/>
  <c r="N56" i="4"/>
  <c r="M56" i="4"/>
  <c r="L56" i="4"/>
  <c r="K56" i="4"/>
  <c r="J56" i="4"/>
  <c r="H56" i="4"/>
  <c r="B56" i="4"/>
  <c r="T55" i="4"/>
  <c r="S55" i="4"/>
  <c r="R55" i="4"/>
  <c r="Q55" i="4"/>
  <c r="P55" i="4"/>
  <c r="O55" i="4"/>
  <c r="N55" i="4"/>
  <c r="M55" i="4"/>
  <c r="L55" i="4"/>
  <c r="K55" i="4"/>
  <c r="J55" i="4"/>
  <c r="H55" i="4"/>
  <c r="B55" i="4"/>
  <c r="T54" i="4"/>
  <c r="S54" i="4"/>
  <c r="R54" i="4"/>
  <c r="Q54" i="4"/>
  <c r="P54" i="4"/>
  <c r="O54" i="4"/>
  <c r="N54" i="4"/>
  <c r="M54" i="4"/>
  <c r="L54" i="4"/>
  <c r="K54" i="4"/>
  <c r="J54" i="4"/>
  <c r="H54" i="4"/>
  <c r="B54" i="4"/>
  <c r="T53" i="4"/>
  <c r="S53" i="4"/>
  <c r="R53" i="4"/>
  <c r="Q53" i="4"/>
  <c r="P53" i="4"/>
  <c r="O53" i="4"/>
  <c r="N53" i="4"/>
  <c r="M53" i="4"/>
  <c r="L53" i="4"/>
  <c r="K53" i="4"/>
  <c r="J53" i="4"/>
  <c r="H53" i="4"/>
  <c r="B53" i="4"/>
  <c r="T52" i="4"/>
  <c r="S52" i="4"/>
  <c r="R52" i="4"/>
  <c r="Q52" i="4"/>
  <c r="P52" i="4"/>
  <c r="O52" i="4"/>
  <c r="N52" i="4"/>
  <c r="M52" i="4"/>
  <c r="L52" i="4"/>
  <c r="K52" i="4"/>
  <c r="J52" i="4"/>
  <c r="H52" i="4"/>
  <c r="B52" i="4"/>
  <c r="T51" i="4"/>
  <c r="S51" i="4"/>
  <c r="R51" i="4"/>
  <c r="Q51" i="4"/>
  <c r="P51" i="4"/>
  <c r="O51" i="4"/>
  <c r="N51" i="4"/>
  <c r="M51" i="4"/>
  <c r="L51" i="4"/>
  <c r="K51" i="4"/>
  <c r="J51" i="4"/>
  <c r="H51" i="4"/>
  <c r="B51" i="4"/>
  <c r="T50" i="4"/>
  <c r="S50" i="4"/>
  <c r="R50" i="4"/>
  <c r="Q50" i="4"/>
  <c r="P50" i="4"/>
  <c r="O50" i="4"/>
  <c r="N50" i="4"/>
  <c r="M50" i="4"/>
  <c r="L50" i="4"/>
  <c r="K50" i="4"/>
  <c r="J50" i="4"/>
  <c r="H50" i="4"/>
  <c r="B50" i="4"/>
  <c r="T49" i="4"/>
  <c r="S49" i="4"/>
  <c r="R49" i="4"/>
  <c r="Q49" i="4"/>
  <c r="P49" i="4"/>
  <c r="O49" i="4"/>
  <c r="N49" i="4"/>
  <c r="M49" i="4"/>
  <c r="L49" i="4"/>
  <c r="K49" i="4"/>
  <c r="J49" i="4"/>
  <c r="H49" i="4"/>
  <c r="B49" i="4"/>
  <c r="T48" i="4"/>
  <c r="S48" i="4"/>
  <c r="R48" i="4"/>
  <c r="Q48" i="4"/>
  <c r="P48" i="4"/>
  <c r="O48" i="4"/>
  <c r="N48" i="4"/>
  <c r="M48" i="4"/>
  <c r="L48" i="4"/>
  <c r="K48" i="4"/>
  <c r="J48" i="4"/>
  <c r="H48" i="4"/>
  <c r="B48" i="4"/>
  <c r="T47" i="4"/>
  <c r="S47" i="4"/>
  <c r="R47" i="4"/>
  <c r="Q47" i="4"/>
  <c r="P47" i="4"/>
  <c r="O47" i="4"/>
  <c r="N47" i="4"/>
  <c r="M47" i="4"/>
  <c r="L47" i="4"/>
  <c r="K47" i="4"/>
  <c r="J47" i="4"/>
  <c r="H47" i="4"/>
  <c r="B47" i="4"/>
  <c r="T46" i="4"/>
  <c r="S46" i="4"/>
  <c r="R46" i="4"/>
  <c r="Q46" i="4"/>
  <c r="P46" i="4"/>
  <c r="O46" i="4"/>
  <c r="N46" i="4"/>
  <c r="M46" i="4"/>
  <c r="L46" i="4"/>
  <c r="K46" i="4"/>
  <c r="J46" i="4"/>
  <c r="H46" i="4"/>
  <c r="B46" i="4"/>
  <c r="T45" i="4"/>
  <c r="S45" i="4"/>
  <c r="R45" i="4"/>
  <c r="Q45" i="4"/>
  <c r="P45" i="4"/>
  <c r="O45" i="4"/>
  <c r="N45" i="4"/>
  <c r="M45" i="4"/>
  <c r="L45" i="4"/>
  <c r="K45" i="4"/>
  <c r="J45" i="4"/>
  <c r="H45" i="4"/>
  <c r="B45" i="4"/>
  <c r="T44" i="4"/>
  <c r="S44" i="4"/>
  <c r="R44" i="4"/>
  <c r="Q44" i="4"/>
  <c r="P44" i="4"/>
  <c r="O44" i="4"/>
  <c r="N44" i="4"/>
  <c r="M44" i="4"/>
  <c r="L44" i="4"/>
  <c r="K44" i="4"/>
  <c r="J44" i="4"/>
  <c r="H44" i="4"/>
  <c r="B44" i="4"/>
  <c r="T43" i="4"/>
  <c r="S43" i="4"/>
  <c r="R43" i="4"/>
  <c r="Q43" i="4"/>
  <c r="P43" i="4"/>
  <c r="O43" i="4"/>
  <c r="N43" i="4"/>
  <c r="M43" i="4"/>
  <c r="L43" i="4"/>
  <c r="K43" i="4"/>
  <c r="J43" i="4"/>
  <c r="H43" i="4"/>
  <c r="B43" i="4"/>
  <c r="T42" i="4"/>
  <c r="S42" i="4"/>
  <c r="R42" i="4"/>
  <c r="Q42" i="4"/>
  <c r="P42" i="4"/>
  <c r="O42" i="4"/>
  <c r="N42" i="4"/>
  <c r="M42" i="4"/>
  <c r="L42" i="4"/>
  <c r="K42" i="4"/>
  <c r="J42" i="4"/>
  <c r="H42" i="4"/>
  <c r="B42" i="4"/>
  <c r="T41" i="4"/>
  <c r="S41" i="4"/>
  <c r="R41" i="4"/>
  <c r="Q41" i="4"/>
  <c r="P41" i="4"/>
  <c r="O41" i="4"/>
  <c r="N41" i="4"/>
  <c r="M41" i="4"/>
  <c r="L41" i="4"/>
  <c r="K41" i="4"/>
  <c r="J41" i="4"/>
  <c r="H41" i="4"/>
  <c r="B41" i="4"/>
  <c r="T40" i="4"/>
  <c r="S40" i="4"/>
  <c r="R40" i="4"/>
  <c r="Q40" i="4"/>
  <c r="P40" i="4"/>
  <c r="O40" i="4"/>
  <c r="N40" i="4"/>
  <c r="M40" i="4"/>
  <c r="L40" i="4"/>
  <c r="K40" i="4"/>
  <c r="J40" i="4"/>
  <c r="H40" i="4"/>
  <c r="B40" i="4"/>
  <c r="T39" i="4"/>
  <c r="S39" i="4"/>
  <c r="R39" i="4"/>
  <c r="Q39" i="4"/>
  <c r="P39" i="4"/>
  <c r="O39" i="4"/>
  <c r="N39" i="4"/>
  <c r="M39" i="4"/>
  <c r="L39" i="4"/>
  <c r="K39" i="4"/>
  <c r="J39" i="4"/>
  <c r="H39" i="4"/>
  <c r="B39" i="4"/>
  <c r="T38" i="4"/>
  <c r="S38" i="4"/>
  <c r="R38" i="4"/>
  <c r="Q38" i="4"/>
  <c r="P38" i="4"/>
  <c r="O38" i="4"/>
  <c r="N38" i="4"/>
  <c r="M38" i="4"/>
  <c r="L38" i="4"/>
  <c r="K38" i="4"/>
  <c r="J38" i="4"/>
  <c r="H38" i="4"/>
  <c r="B38" i="4"/>
  <c r="T37" i="4"/>
  <c r="S37" i="4"/>
  <c r="R37" i="4"/>
  <c r="Q37" i="4"/>
  <c r="P37" i="4"/>
  <c r="O37" i="4"/>
  <c r="N37" i="4"/>
  <c r="M37" i="4"/>
  <c r="L37" i="4"/>
  <c r="K37" i="4"/>
  <c r="J37" i="4"/>
  <c r="H37" i="4"/>
  <c r="B37" i="4"/>
  <c r="T36" i="4"/>
  <c r="S36" i="4"/>
  <c r="R36" i="4"/>
  <c r="Q36" i="4"/>
  <c r="P36" i="4"/>
  <c r="O36" i="4"/>
  <c r="N36" i="4"/>
  <c r="M36" i="4"/>
  <c r="L36" i="4"/>
  <c r="K36" i="4"/>
  <c r="J36" i="4"/>
  <c r="H36" i="4"/>
  <c r="B36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H35" i="4"/>
  <c r="B35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H34" i="4"/>
  <c r="B34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H33" i="4"/>
  <c r="B33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H32" i="4"/>
  <c r="B32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H31" i="4"/>
  <c r="B31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H30" i="4"/>
  <c r="B30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H29" i="4"/>
  <c r="B29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H28" i="4"/>
  <c r="B28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H27" i="4"/>
  <c r="B27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H26" i="4"/>
  <c r="B26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H25" i="4"/>
  <c r="B25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H24" i="4"/>
  <c r="B24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H23" i="4"/>
  <c r="B23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H22" i="4"/>
  <c r="B22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H21" i="4"/>
  <c r="B21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H20" i="4"/>
  <c r="B20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H19" i="4"/>
  <c r="B19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H18" i="4"/>
  <c r="B18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H17" i="4"/>
  <c r="B17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H16" i="4"/>
  <c r="B16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H15" i="4"/>
  <c r="B15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H14" i="4"/>
  <c r="B14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H13" i="4"/>
  <c r="B13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H12" i="4"/>
  <c r="B12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H11" i="4"/>
  <c r="B11" i="4"/>
  <c r="X10" i="4"/>
  <c r="W10" i="4"/>
  <c r="V10" i="4"/>
  <c r="U10" i="4"/>
  <c r="T10" i="4"/>
  <c r="S10" i="4"/>
  <c r="N10" i="4"/>
  <c r="M10" i="4"/>
  <c r="L10" i="4"/>
  <c r="K10" i="4"/>
  <c r="J10" i="4"/>
  <c r="E6" i="4"/>
  <c r="P2" i="4"/>
  <c r="P1" i="4"/>
  <c r="T105" i="5"/>
  <c r="S105" i="5"/>
  <c r="R105" i="5"/>
  <c r="Q105" i="5"/>
  <c r="P105" i="5"/>
  <c r="O105" i="5"/>
  <c r="N105" i="5"/>
  <c r="M105" i="5"/>
  <c r="L105" i="5"/>
  <c r="K105" i="5"/>
  <c r="J105" i="5"/>
  <c r="I105" i="5"/>
  <c r="T104" i="5"/>
  <c r="S104" i="5"/>
  <c r="R104" i="5"/>
  <c r="Q104" i="5"/>
  <c r="P104" i="5"/>
  <c r="O104" i="5"/>
  <c r="M104" i="5"/>
  <c r="L104" i="5"/>
  <c r="K104" i="5"/>
  <c r="J104" i="5"/>
  <c r="I104" i="5"/>
  <c r="H104" i="5"/>
  <c r="E104" i="5"/>
  <c r="T103" i="5"/>
  <c r="S103" i="5"/>
  <c r="R103" i="5"/>
  <c r="Q103" i="5"/>
  <c r="P103" i="5"/>
  <c r="O103" i="5"/>
  <c r="M103" i="5"/>
  <c r="L103" i="5"/>
  <c r="K103" i="5"/>
  <c r="J103" i="5"/>
  <c r="I103" i="5"/>
  <c r="H103" i="5"/>
  <c r="E103" i="5"/>
  <c r="T102" i="5"/>
  <c r="S102" i="5"/>
  <c r="R102" i="5"/>
  <c r="Q102" i="5"/>
  <c r="P102" i="5"/>
  <c r="O102" i="5"/>
  <c r="M102" i="5"/>
  <c r="L102" i="5"/>
  <c r="K102" i="5"/>
  <c r="J102" i="5"/>
  <c r="I102" i="5"/>
  <c r="H102" i="5"/>
  <c r="E102" i="5"/>
  <c r="T101" i="5"/>
  <c r="S101" i="5"/>
  <c r="R101" i="5"/>
  <c r="Q101" i="5"/>
  <c r="P101" i="5"/>
  <c r="O101" i="5"/>
  <c r="M101" i="5"/>
  <c r="L101" i="5"/>
  <c r="K101" i="5"/>
  <c r="J101" i="5"/>
  <c r="I101" i="5"/>
  <c r="H101" i="5"/>
  <c r="E101" i="5"/>
  <c r="T99" i="5"/>
  <c r="S99" i="5"/>
  <c r="R99" i="5"/>
  <c r="Q99" i="5"/>
  <c r="P99" i="5"/>
  <c r="O99" i="5"/>
  <c r="M99" i="5"/>
  <c r="L99" i="5"/>
  <c r="K99" i="5"/>
  <c r="J99" i="5"/>
  <c r="I99" i="5"/>
  <c r="H99" i="5"/>
  <c r="E99" i="5"/>
  <c r="T98" i="5"/>
  <c r="S98" i="5"/>
  <c r="R98" i="5"/>
  <c r="Q98" i="5"/>
  <c r="P98" i="5"/>
  <c r="O98" i="5"/>
  <c r="M98" i="5"/>
  <c r="L98" i="5"/>
  <c r="K98" i="5"/>
  <c r="J98" i="5"/>
  <c r="I98" i="5"/>
  <c r="H98" i="5"/>
  <c r="E98" i="5"/>
  <c r="T97" i="5"/>
  <c r="S97" i="5"/>
  <c r="R97" i="5"/>
  <c r="Q97" i="5"/>
  <c r="P97" i="5"/>
  <c r="O97" i="5"/>
  <c r="M97" i="5"/>
  <c r="L97" i="5"/>
  <c r="K97" i="5"/>
  <c r="J97" i="5"/>
  <c r="I97" i="5"/>
  <c r="H97" i="5"/>
  <c r="E97" i="5"/>
  <c r="T96" i="5"/>
  <c r="S96" i="5"/>
  <c r="R96" i="5"/>
  <c r="Q96" i="5"/>
  <c r="P96" i="5"/>
  <c r="O96" i="5"/>
  <c r="M96" i="5"/>
  <c r="L96" i="5"/>
  <c r="K96" i="5"/>
  <c r="J96" i="5"/>
  <c r="I96" i="5"/>
  <c r="H96" i="5"/>
  <c r="E96" i="5"/>
  <c r="T95" i="5"/>
  <c r="S95" i="5"/>
  <c r="R95" i="5"/>
  <c r="Q95" i="5"/>
  <c r="P95" i="5"/>
  <c r="O95" i="5"/>
  <c r="M95" i="5"/>
  <c r="L95" i="5"/>
  <c r="K95" i="5"/>
  <c r="J95" i="5"/>
  <c r="I95" i="5"/>
  <c r="H95" i="5"/>
  <c r="E95" i="5"/>
  <c r="T94" i="5"/>
  <c r="S94" i="5"/>
  <c r="R94" i="5"/>
  <c r="Q94" i="5"/>
  <c r="P94" i="5"/>
  <c r="O94" i="5"/>
  <c r="M94" i="5"/>
  <c r="L94" i="5"/>
  <c r="K94" i="5"/>
  <c r="J94" i="5"/>
  <c r="I94" i="5"/>
  <c r="H94" i="5"/>
  <c r="E94" i="5"/>
  <c r="T93" i="5"/>
  <c r="S93" i="5"/>
  <c r="R93" i="5"/>
  <c r="Q93" i="5"/>
  <c r="P93" i="5"/>
  <c r="O93" i="5"/>
  <c r="M93" i="5"/>
  <c r="L93" i="5"/>
  <c r="K93" i="5"/>
  <c r="J93" i="5"/>
  <c r="I93" i="5"/>
  <c r="H93" i="5"/>
  <c r="E93" i="5"/>
  <c r="T92" i="5"/>
  <c r="S92" i="5"/>
  <c r="R92" i="5"/>
  <c r="Q92" i="5"/>
  <c r="P92" i="5"/>
  <c r="O92" i="5"/>
  <c r="M92" i="5"/>
  <c r="L92" i="5"/>
  <c r="K92" i="5"/>
  <c r="J92" i="5"/>
  <c r="I92" i="5"/>
  <c r="H92" i="5"/>
  <c r="E92" i="5"/>
  <c r="T91" i="5"/>
  <c r="S91" i="5"/>
  <c r="R91" i="5"/>
  <c r="Q91" i="5"/>
  <c r="P91" i="5"/>
  <c r="O91" i="5"/>
  <c r="M91" i="5"/>
  <c r="L91" i="5"/>
  <c r="K91" i="5"/>
  <c r="J91" i="5"/>
  <c r="I91" i="5"/>
  <c r="H91" i="5"/>
  <c r="E91" i="5"/>
  <c r="T90" i="5"/>
  <c r="S90" i="5"/>
  <c r="R90" i="5"/>
  <c r="Q90" i="5"/>
  <c r="P90" i="5"/>
  <c r="O90" i="5"/>
  <c r="M90" i="5"/>
  <c r="L90" i="5"/>
  <c r="K90" i="5"/>
  <c r="J90" i="5"/>
  <c r="I90" i="5"/>
  <c r="H90" i="5"/>
  <c r="E90" i="5"/>
  <c r="T89" i="5"/>
  <c r="S89" i="5"/>
  <c r="R89" i="5"/>
  <c r="Q89" i="5"/>
  <c r="P89" i="5"/>
  <c r="O89" i="5"/>
  <c r="M89" i="5"/>
  <c r="L89" i="5"/>
  <c r="K89" i="5"/>
  <c r="J89" i="5"/>
  <c r="I89" i="5"/>
  <c r="H89" i="5"/>
  <c r="E89" i="5"/>
  <c r="T88" i="5"/>
  <c r="S88" i="5"/>
  <c r="R88" i="5"/>
  <c r="Q88" i="5"/>
  <c r="P88" i="5"/>
  <c r="O88" i="5"/>
  <c r="M88" i="5"/>
  <c r="L88" i="5"/>
  <c r="K88" i="5"/>
  <c r="J88" i="5"/>
  <c r="I88" i="5"/>
  <c r="H88" i="5"/>
  <c r="E88" i="5"/>
  <c r="T87" i="5"/>
  <c r="S87" i="5"/>
  <c r="R87" i="5"/>
  <c r="Q87" i="5"/>
  <c r="P87" i="5"/>
  <c r="O87" i="5"/>
  <c r="M87" i="5"/>
  <c r="L87" i="5"/>
  <c r="K87" i="5"/>
  <c r="J87" i="5"/>
  <c r="I87" i="5"/>
  <c r="H87" i="5"/>
  <c r="E87" i="5"/>
  <c r="T86" i="5"/>
  <c r="S86" i="5"/>
  <c r="R86" i="5"/>
  <c r="Q86" i="5"/>
  <c r="P86" i="5"/>
  <c r="O86" i="5"/>
  <c r="M86" i="5"/>
  <c r="L86" i="5"/>
  <c r="K86" i="5"/>
  <c r="J86" i="5"/>
  <c r="I86" i="5"/>
  <c r="H86" i="5"/>
  <c r="E86" i="5"/>
  <c r="T85" i="5"/>
  <c r="S85" i="5"/>
  <c r="R85" i="5"/>
  <c r="Q85" i="5"/>
  <c r="P85" i="5"/>
  <c r="O85" i="5"/>
  <c r="M85" i="5"/>
  <c r="L85" i="5"/>
  <c r="K85" i="5"/>
  <c r="J85" i="5"/>
  <c r="I85" i="5"/>
  <c r="H85" i="5"/>
  <c r="E85" i="5"/>
  <c r="T84" i="5"/>
  <c r="S84" i="5"/>
  <c r="R84" i="5"/>
  <c r="Q84" i="5"/>
  <c r="P84" i="5"/>
  <c r="O84" i="5"/>
  <c r="M84" i="5"/>
  <c r="L84" i="5"/>
  <c r="K84" i="5"/>
  <c r="J84" i="5"/>
  <c r="I84" i="5"/>
  <c r="H84" i="5"/>
  <c r="E84" i="5"/>
  <c r="T83" i="5"/>
  <c r="S83" i="5"/>
  <c r="R83" i="5"/>
  <c r="Q83" i="5"/>
  <c r="P83" i="5"/>
  <c r="O83" i="5"/>
  <c r="M83" i="5"/>
  <c r="L83" i="5"/>
  <c r="K83" i="5"/>
  <c r="J83" i="5"/>
  <c r="I83" i="5"/>
  <c r="H83" i="5"/>
  <c r="E83" i="5"/>
  <c r="T82" i="5"/>
  <c r="S82" i="5"/>
  <c r="R82" i="5"/>
  <c r="Q82" i="5"/>
  <c r="P82" i="5"/>
  <c r="O82" i="5"/>
  <c r="M82" i="5"/>
  <c r="L82" i="5"/>
  <c r="K82" i="5"/>
  <c r="J82" i="5"/>
  <c r="I82" i="5"/>
  <c r="H82" i="5"/>
  <c r="E82" i="5"/>
  <c r="T81" i="5"/>
  <c r="S81" i="5"/>
  <c r="R81" i="5"/>
  <c r="Q81" i="5"/>
  <c r="P81" i="5"/>
  <c r="O81" i="5"/>
  <c r="M81" i="5"/>
  <c r="L81" i="5"/>
  <c r="K81" i="5"/>
  <c r="J81" i="5"/>
  <c r="I81" i="5"/>
  <c r="H81" i="5"/>
  <c r="E81" i="5"/>
  <c r="T80" i="5"/>
  <c r="S80" i="5"/>
  <c r="R80" i="5"/>
  <c r="Q80" i="5"/>
  <c r="P80" i="5"/>
  <c r="O80" i="5"/>
  <c r="M80" i="5"/>
  <c r="L80" i="5"/>
  <c r="K80" i="5"/>
  <c r="J80" i="5"/>
  <c r="I80" i="5"/>
  <c r="H80" i="5"/>
  <c r="E80" i="5"/>
  <c r="T79" i="5"/>
  <c r="S79" i="5"/>
  <c r="R79" i="5"/>
  <c r="Q79" i="5"/>
  <c r="P79" i="5"/>
  <c r="O79" i="5"/>
  <c r="M79" i="5"/>
  <c r="L79" i="5"/>
  <c r="K79" i="5"/>
  <c r="J79" i="5"/>
  <c r="I79" i="5"/>
  <c r="H79" i="5"/>
  <c r="E79" i="5"/>
  <c r="T78" i="5"/>
  <c r="S78" i="5"/>
  <c r="R78" i="5"/>
  <c r="Q78" i="5"/>
  <c r="P78" i="5"/>
  <c r="O78" i="5"/>
  <c r="M78" i="5"/>
  <c r="L78" i="5"/>
  <c r="K78" i="5"/>
  <c r="J78" i="5"/>
  <c r="I78" i="5"/>
  <c r="H78" i="5"/>
  <c r="E78" i="5"/>
  <c r="T77" i="5"/>
  <c r="S77" i="5"/>
  <c r="R77" i="5"/>
  <c r="Q77" i="5"/>
  <c r="P77" i="5"/>
  <c r="O77" i="5"/>
  <c r="M77" i="5"/>
  <c r="L77" i="5"/>
  <c r="K77" i="5"/>
  <c r="J77" i="5"/>
  <c r="I77" i="5"/>
  <c r="H77" i="5"/>
  <c r="E77" i="5"/>
  <c r="T76" i="5"/>
  <c r="S76" i="5"/>
  <c r="R76" i="5"/>
  <c r="Q76" i="5"/>
  <c r="P76" i="5"/>
  <c r="O76" i="5"/>
  <c r="M76" i="5"/>
  <c r="L76" i="5"/>
  <c r="K76" i="5"/>
  <c r="J76" i="5"/>
  <c r="I76" i="5"/>
  <c r="H76" i="5"/>
  <c r="E76" i="5"/>
  <c r="T75" i="5"/>
  <c r="S75" i="5"/>
  <c r="R75" i="5"/>
  <c r="Q75" i="5"/>
  <c r="P75" i="5"/>
  <c r="O75" i="5"/>
  <c r="M75" i="5"/>
  <c r="L75" i="5"/>
  <c r="K75" i="5"/>
  <c r="J75" i="5"/>
  <c r="I75" i="5"/>
  <c r="H75" i="5"/>
  <c r="E75" i="5"/>
  <c r="T74" i="5"/>
  <c r="S74" i="5"/>
  <c r="R74" i="5"/>
  <c r="Q74" i="5"/>
  <c r="P74" i="5"/>
  <c r="O74" i="5"/>
  <c r="M74" i="5"/>
  <c r="L74" i="5"/>
  <c r="K74" i="5"/>
  <c r="J74" i="5"/>
  <c r="I74" i="5"/>
  <c r="H74" i="5"/>
  <c r="E74" i="5"/>
  <c r="T73" i="5"/>
  <c r="S73" i="5"/>
  <c r="R73" i="5"/>
  <c r="Q73" i="5"/>
  <c r="P73" i="5"/>
  <c r="O73" i="5"/>
  <c r="M73" i="5"/>
  <c r="L73" i="5"/>
  <c r="K73" i="5"/>
  <c r="J73" i="5"/>
  <c r="I73" i="5"/>
  <c r="H73" i="5"/>
  <c r="E73" i="5"/>
  <c r="T72" i="5"/>
  <c r="S72" i="5"/>
  <c r="R72" i="5"/>
  <c r="Q72" i="5"/>
  <c r="P72" i="5"/>
  <c r="O72" i="5"/>
  <c r="M72" i="5"/>
  <c r="L72" i="5"/>
  <c r="K72" i="5"/>
  <c r="J72" i="5"/>
  <c r="I72" i="5"/>
  <c r="H72" i="5"/>
  <c r="E72" i="5"/>
  <c r="T71" i="5"/>
  <c r="S71" i="5"/>
  <c r="R71" i="5"/>
  <c r="Q71" i="5"/>
  <c r="P71" i="5"/>
  <c r="O71" i="5"/>
  <c r="M71" i="5"/>
  <c r="L71" i="5"/>
  <c r="K71" i="5"/>
  <c r="J71" i="5"/>
  <c r="I71" i="5"/>
  <c r="H71" i="5"/>
  <c r="E71" i="5"/>
  <c r="T70" i="5"/>
  <c r="S70" i="5"/>
  <c r="R70" i="5"/>
  <c r="Q70" i="5"/>
  <c r="P70" i="5"/>
  <c r="O70" i="5"/>
  <c r="M70" i="5"/>
  <c r="L70" i="5"/>
  <c r="K70" i="5"/>
  <c r="J70" i="5"/>
  <c r="I70" i="5"/>
  <c r="H70" i="5"/>
  <c r="E70" i="5"/>
  <c r="T69" i="5"/>
  <c r="S69" i="5"/>
  <c r="R69" i="5"/>
  <c r="Q69" i="5"/>
  <c r="P69" i="5"/>
  <c r="O69" i="5"/>
  <c r="M69" i="5"/>
  <c r="L69" i="5"/>
  <c r="K69" i="5"/>
  <c r="J69" i="5"/>
  <c r="I69" i="5"/>
  <c r="H69" i="5"/>
  <c r="E69" i="5"/>
  <c r="T68" i="5"/>
  <c r="S68" i="5"/>
  <c r="R68" i="5"/>
  <c r="Q68" i="5"/>
  <c r="P68" i="5"/>
  <c r="O68" i="5"/>
  <c r="M68" i="5"/>
  <c r="L68" i="5"/>
  <c r="K68" i="5"/>
  <c r="J68" i="5"/>
  <c r="I68" i="5"/>
  <c r="H68" i="5"/>
  <c r="E68" i="5"/>
  <c r="T67" i="5"/>
  <c r="S67" i="5"/>
  <c r="R67" i="5"/>
  <c r="Q67" i="5"/>
  <c r="P67" i="5"/>
  <c r="O67" i="5"/>
  <c r="M67" i="5"/>
  <c r="L67" i="5"/>
  <c r="K67" i="5"/>
  <c r="J67" i="5"/>
  <c r="I67" i="5"/>
  <c r="H67" i="5"/>
  <c r="E67" i="5"/>
  <c r="T66" i="5"/>
  <c r="S66" i="5"/>
  <c r="R66" i="5"/>
  <c r="Q66" i="5"/>
  <c r="P66" i="5"/>
  <c r="O66" i="5"/>
  <c r="M66" i="5"/>
  <c r="L66" i="5"/>
  <c r="K66" i="5"/>
  <c r="J66" i="5"/>
  <c r="I66" i="5"/>
  <c r="H66" i="5"/>
  <c r="E66" i="5"/>
  <c r="T65" i="5"/>
  <c r="S65" i="5"/>
  <c r="R65" i="5"/>
  <c r="Q65" i="5"/>
  <c r="P65" i="5"/>
  <c r="O65" i="5"/>
  <c r="M65" i="5"/>
  <c r="L65" i="5"/>
  <c r="K65" i="5"/>
  <c r="J65" i="5"/>
  <c r="I65" i="5"/>
  <c r="H65" i="5"/>
  <c r="E65" i="5"/>
  <c r="T64" i="5"/>
  <c r="S64" i="5"/>
  <c r="R64" i="5"/>
  <c r="Q64" i="5"/>
  <c r="P64" i="5"/>
  <c r="O64" i="5"/>
  <c r="M64" i="5"/>
  <c r="L64" i="5"/>
  <c r="K64" i="5"/>
  <c r="J64" i="5"/>
  <c r="I64" i="5"/>
  <c r="H64" i="5"/>
  <c r="E64" i="5"/>
  <c r="T63" i="5"/>
  <c r="S63" i="5"/>
  <c r="R63" i="5"/>
  <c r="Q63" i="5"/>
  <c r="P63" i="5"/>
  <c r="O63" i="5"/>
  <c r="M63" i="5"/>
  <c r="L63" i="5"/>
  <c r="K63" i="5"/>
  <c r="J63" i="5"/>
  <c r="I63" i="5"/>
  <c r="H63" i="5"/>
  <c r="E63" i="5"/>
  <c r="T62" i="5"/>
  <c r="S62" i="5"/>
  <c r="R62" i="5"/>
  <c r="Q62" i="5"/>
  <c r="P62" i="5"/>
  <c r="O62" i="5"/>
  <c r="M62" i="5"/>
  <c r="L62" i="5"/>
  <c r="K62" i="5"/>
  <c r="J62" i="5"/>
  <c r="I62" i="5"/>
  <c r="H62" i="5"/>
  <c r="E62" i="5"/>
  <c r="T61" i="5"/>
  <c r="S61" i="5"/>
  <c r="R61" i="5"/>
  <c r="Q61" i="5"/>
  <c r="P61" i="5"/>
  <c r="O61" i="5"/>
  <c r="M61" i="5"/>
  <c r="L61" i="5"/>
  <c r="K61" i="5"/>
  <c r="J61" i="5"/>
  <c r="I61" i="5"/>
  <c r="H61" i="5"/>
  <c r="E61" i="5"/>
  <c r="T60" i="5"/>
  <c r="S60" i="5"/>
  <c r="R60" i="5"/>
  <c r="Q60" i="5"/>
  <c r="P60" i="5"/>
  <c r="O60" i="5"/>
  <c r="M60" i="5"/>
  <c r="L60" i="5"/>
  <c r="K60" i="5"/>
  <c r="J60" i="5"/>
  <c r="I60" i="5"/>
  <c r="H60" i="5"/>
  <c r="E60" i="5"/>
  <c r="T59" i="5"/>
  <c r="S59" i="5"/>
  <c r="R59" i="5"/>
  <c r="Q59" i="5"/>
  <c r="P59" i="5"/>
  <c r="O59" i="5"/>
  <c r="M59" i="5"/>
  <c r="L59" i="5"/>
  <c r="K59" i="5"/>
  <c r="J59" i="5"/>
  <c r="I59" i="5"/>
  <c r="H59" i="5"/>
  <c r="E59" i="5"/>
  <c r="T58" i="5"/>
  <c r="S58" i="5"/>
  <c r="R58" i="5"/>
  <c r="Q58" i="5"/>
  <c r="P58" i="5"/>
  <c r="O58" i="5"/>
  <c r="M58" i="5"/>
  <c r="L58" i="5"/>
  <c r="K58" i="5"/>
  <c r="J58" i="5"/>
  <c r="I58" i="5"/>
  <c r="H58" i="5"/>
  <c r="E58" i="5"/>
  <c r="T57" i="5"/>
  <c r="S57" i="5"/>
  <c r="R57" i="5"/>
  <c r="Q57" i="5"/>
  <c r="P57" i="5"/>
  <c r="O57" i="5"/>
  <c r="M57" i="5"/>
  <c r="L57" i="5"/>
  <c r="K57" i="5"/>
  <c r="J57" i="5"/>
  <c r="I57" i="5"/>
  <c r="H57" i="5"/>
  <c r="E57" i="5"/>
  <c r="T56" i="5"/>
  <c r="S56" i="5"/>
  <c r="R56" i="5"/>
  <c r="Q56" i="5"/>
  <c r="P56" i="5"/>
  <c r="O56" i="5"/>
  <c r="M56" i="5"/>
  <c r="L56" i="5"/>
  <c r="K56" i="5"/>
  <c r="J56" i="5"/>
  <c r="I56" i="5"/>
  <c r="H56" i="5"/>
  <c r="E56" i="5"/>
  <c r="T55" i="5"/>
  <c r="S55" i="5"/>
  <c r="R55" i="5"/>
  <c r="Q55" i="5"/>
  <c r="P55" i="5"/>
  <c r="O55" i="5"/>
  <c r="M55" i="5"/>
  <c r="L55" i="5"/>
  <c r="K55" i="5"/>
  <c r="J55" i="5"/>
  <c r="I55" i="5"/>
  <c r="H55" i="5"/>
  <c r="E55" i="5"/>
  <c r="T53" i="5"/>
  <c r="S53" i="5"/>
  <c r="R53" i="5"/>
  <c r="Q53" i="5"/>
  <c r="P53" i="5"/>
  <c r="O53" i="5"/>
  <c r="M53" i="5"/>
  <c r="L53" i="5"/>
  <c r="K53" i="5"/>
  <c r="J53" i="5"/>
  <c r="I53" i="5"/>
  <c r="H53" i="5"/>
  <c r="E53" i="5"/>
  <c r="T52" i="5"/>
  <c r="S52" i="5"/>
  <c r="R52" i="5"/>
  <c r="Q52" i="5"/>
  <c r="P52" i="5"/>
  <c r="O52" i="5"/>
  <c r="M52" i="5"/>
  <c r="L52" i="5"/>
  <c r="K52" i="5"/>
  <c r="J52" i="5"/>
  <c r="I52" i="5"/>
  <c r="H52" i="5"/>
  <c r="E52" i="5"/>
  <c r="T50" i="5"/>
  <c r="S50" i="5"/>
  <c r="R50" i="5"/>
  <c r="Q50" i="5"/>
  <c r="P50" i="5"/>
  <c r="O50" i="5"/>
  <c r="M50" i="5"/>
  <c r="L50" i="5"/>
  <c r="K50" i="5"/>
  <c r="J50" i="5"/>
  <c r="I50" i="5"/>
  <c r="H50" i="5"/>
  <c r="E50" i="5"/>
  <c r="T49" i="5"/>
  <c r="S49" i="5"/>
  <c r="R49" i="5"/>
  <c r="Q49" i="5"/>
  <c r="P49" i="5"/>
  <c r="O49" i="5"/>
  <c r="M49" i="5"/>
  <c r="L49" i="5"/>
  <c r="K49" i="5"/>
  <c r="J49" i="5"/>
  <c r="I49" i="5"/>
  <c r="H49" i="5"/>
  <c r="E49" i="5"/>
  <c r="T48" i="5"/>
  <c r="S48" i="5"/>
  <c r="R48" i="5"/>
  <c r="Q48" i="5"/>
  <c r="P48" i="5"/>
  <c r="O48" i="5"/>
  <c r="M48" i="5"/>
  <c r="L48" i="5"/>
  <c r="K48" i="5"/>
  <c r="J48" i="5"/>
  <c r="I48" i="5"/>
  <c r="H48" i="5"/>
  <c r="E48" i="5"/>
  <c r="T46" i="5"/>
  <c r="S46" i="5"/>
  <c r="R46" i="5"/>
  <c r="Q46" i="5"/>
  <c r="P46" i="5"/>
  <c r="O46" i="5"/>
  <c r="M46" i="5"/>
  <c r="L46" i="5"/>
  <c r="K46" i="5"/>
  <c r="J46" i="5"/>
  <c r="I46" i="5"/>
  <c r="H46" i="5"/>
  <c r="E46" i="5"/>
  <c r="T45" i="5"/>
  <c r="S45" i="5"/>
  <c r="R45" i="5"/>
  <c r="Q45" i="5"/>
  <c r="P45" i="5"/>
  <c r="O45" i="5"/>
  <c r="M45" i="5"/>
  <c r="L45" i="5"/>
  <c r="K45" i="5"/>
  <c r="J45" i="5"/>
  <c r="I45" i="5"/>
  <c r="H45" i="5"/>
  <c r="E45" i="5"/>
  <c r="T44" i="5"/>
  <c r="S44" i="5"/>
  <c r="R44" i="5"/>
  <c r="Q44" i="5"/>
  <c r="P44" i="5"/>
  <c r="O44" i="5"/>
  <c r="M44" i="5"/>
  <c r="L44" i="5"/>
  <c r="K44" i="5"/>
  <c r="J44" i="5"/>
  <c r="I44" i="5"/>
  <c r="H44" i="5"/>
  <c r="E44" i="5"/>
  <c r="T41" i="5"/>
  <c r="S41" i="5"/>
  <c r="R41" i="5"/>
  <c r="Q41" i="5"/>
  <c r="P41" i="5"/>
  <c r="O41" i="5"/>
  <c r="M41" i="5"/>
  <c r="L41" i="5"/>
  <c r="K41" i="5"/>
  <c r="J41" i="5"/>
  <c r="I41" i="5"/>
  <c r="H41" i="5"/>
  <c r="E41" i="5"/>
  <c r="T40" i="5"/>
  <c r="S40" i="5"/>
  <c r="R40" i="5"/>
  <c r="Q40" i="5"/>
  <c r="P40" i="5"/>
  <c r="O40" i="5"/>
  <c r="M40" i="5"/>
  <c r="L40" i="5"/>
  <c r="K40" i="5"/>
  <c r="J40" i="5"/>
  <c r="I40" i="5"/>
  <c r="H40" i="5"/>
  <c r="E40" i="5"/>
  <c r="T39" i="5"/>
  <c r="S39" i="5"/>
  <c r="R39" i="5"/>
  <c r="Q39" i="5"/>
  <c r="P39" i="5"/>
  <c r="O39" i="5"/>
  <c r="M39" i="5"/>
  <c r="L39" i="5"/>
  <c r="K39" i="5"/>
  <c r="J39" i="5"/>
  <c r="I39" i="5"/>
  <c r="H39" i="5"/>
  <c r="E39" i="5"/>
  <c r="T37" i="5"/>
  <c r="S37" i="5"/>
  <c r="R37" i="5"/>
  <c r="Q37" i="5"/>
  <c r="P37" i="5"/>
  <c r="O37" i="5"/>
  <c r="M37" i="5"/>
  <c r="L37" i="5"/>
  <c r="K37" i="5"/>
  <c r="J37" i="5"/>
  <c r="I37" i="5"/>
  <c r="H37" i="5"/>
  <c r="E37" i="5"/>
  <c r="T36" i="5"/>
  <c r="S36" i="5"/>
  <c r="R36" i="5"/>
  <c r="Q36" i="5"/>
  <c r="P36" i="5"/>
  <c r="O36" i="5"/>
  <c r="M36" i="5"/>
  <c r="L36" i="5"/>
  <c r="K36" i="5"/>
  <c r="J36" i="5"/>
  <c r="I36" i="5"/>
  <c r="H36" i="5"/>
  <c r="E36" i="5"/>
  <c r="T35" i="5"/>
  <c r="S35" i="5"/>
  <c r="R35" i="5"/>
  <c r="Q35" i="5"/>
  <c r="P35" i="5"/>
  <c r="O35" i="5"/>
  <c r="M35" i="5"/>
  <c r="L35" i="5"/>
  <c r="K35" i="5"/>
  <c r="J35" i="5"/>
  <c r="I35" i="5"/>
  <c r="H35" i="5"/>
  <c r="E35" i="5"/>
  <c r="T34" i="5"/>
  <c r="S34" i="5"/>
  <c r="R34" i="5"/>
  <c r="Q34" i="5"/>
  <c r="P34" i="5"/>
  <c r="O34" i="5"/>
  <c r="M34" i="5"/>
  <c r="L34" i="5"/>
  <c r="K34" i="5"/>
  <c r="J34" i="5"/>
  <c r="I34" i="5"/>
  <c r="H34" i="5"/>
  <c r="E34" i="5"/>
  <c r="T32" i="5"/>
  <c r="S32" i="5"/>
  <c r="R32" i="5"/>
  <c r="Q32" i="5"/>
  <c r="P32" i="5"/>
  <c r="O32" i="5"/>
  <c r="M32" i="5"/>
  <c r="L32" i="5"/>
  <c r="K32" i="5"/>
  <c r="J32" i="5"/>
  <c r="I32" i="5"/>
  <c r="H32" i="5"/>
  <c r="E32" i="5"/>
  <c r="T31" i="5"/>
  <c r="S31" i="5"/>
  <c r="R31" i="5"/>
  <c r="Q31" i="5"/>
  <c r="P31" i="5"/>
  <c r="O31" i="5"/>
  <c r="M31" i="5"/>
  <c r="L31" i="5"/>
  <c r="K31" i="5"/>
  <c r="J31" i="5"/>
  <c r="I31" i="5"/>
  <c r="H31" i="5"/>
  <c r="E31" i="5"/>
  <c r="T30" i="5"/>
  <c r="S30" i="5"/>
  <c r="R30" i="5"/>
  <c r="Q30" i="5"/>
  <c r="P30" i="5"/>
  <c r="O30" i="5"/>
  <c r="M30" i="5"/>
  <c r="L30" i="5"/>
  <c r="K30" i="5"/>
  <c r="J30" i="5"/>
  <c r="I30" i="5"/>
  <c r="H30" i="5"/>
  <c r="E30" i="5"/>
  <c r="T29" i="5"/>
  <c r="S29" i="5"/>
  <c r="R29" i="5"/>
  <c r="Q29" i="5"/>
  <c r="P29" i="5"/>
  <c r="O29" i="5"/>
  <c r="M29" i="5"/>
  <c r="L29" i="5"/>
  <c r="K29" i="5"/>
  <c r="J29" i="5"/>
  <c r="I29" i="5"/>
  <c r="H29" i="5"/>
  <c r="E29" i="5"/>
  <c r="T28" i="5"/>
  <c r="S28" i="5"/>
  <c r="R28" i="5"/>
  <c r="Q28" i="5"/>
  <c r="P28" i="5"/>
  <c r="O28" i="5"/>
  <c r="M28" i="5"/>
  <c r="L28" i="5"/>
  <c r="K28" i="5"/>
  <c r="J28" i="5"/>
  <c r="I28" i="5"/>
  <c r="H28" i="5"/>
  <c r="E28" i="5"/>
  <c r="T27" i="5"/>
  <c r="S27" i="5"/>
  <c r="R27" i="5"/>
  <c r="Q27" i="5"/>
  <c r="P27" i="5"/>
  <c r="O27" i="5"/>
  <c r="M27" i="5"/>
  <c r="L27" i="5"/>
  <c r="K27" i="5"/>
  <c r="J27" i="5"/>
  <c r="I27" i="5"/>
  <c r="H27" i="5"/>
  <c r="E27" i="5"/>
  <c r="T26" i="5"/>
  <c r="S26" i="5"/>
  <c r="R26" i="5"/>
  <c r="Q26" i="5"/>
  <c r="P26" i="5"/>
  <c r="O26" i="5"/>
  <c r="M26" i="5"/>
  <c r="L26" i="5"/>
  <c r="K26" i="5"/>
  <c r="J26" i="5"/>
  <c r="I26" i="5"/>
  <c r="H26" i="5"/>
  <c r="E26" i="5"/>
  <c r="T25" i="5"/>
  <c r="S25" i="5"/>
  <c r="R25" i="5"/>
  <c r="Q25" i="5"/>
  <c r="P25" i="5"/>
  <c r="O25" i="5"/>
  <c r="M25" i="5"/>
  <c r="L25" i="5"/>
  <c r="K25" i="5"/>
  <c r="J25" i="5"/>
  <c r="I25" i="5"/>
  <c r="H25" i="5"/>
  <c r="E25" i="5"/>
  <c r="T24" i="5"/>
  <c r="S24" i="5"/>
  <c r="R24" i="5"/>
  <c r="Q24" i="5"/>
  <c r="P24" i="5"/>
  <c r="O24" i="5"/>
  <c r="M24" i="5"/>
  <c r="L24" i="5"/>
  <c r="K24" i="5"/>
  <c r="J24" i="5"/>
  <c r="I24" i="5"/>
  <c r="H24" i="5"/>
  <c r="E24" i="5"/>
  <c r="T23" i="5"/>
  <c r="S23" i="5"/>
  <c r="R23" i="5"/>
  <c r="Q23" i="5"/>
  <c r="P23" i="5"/>
  <c r="O23" i="5"/>
  <c r="M23" i="5"/>
  <c r="L23" i="5"/>
  <c r="K23" i="5"/>
  <c r="J23" i="5"/>
  <c r="I23" i="5"/>
  <c r="H23" i="5"/>
  <c r="E23" i="5"/>
  <c r="T22" i="5"/>
  <c r="S22" i="5"/>
  <c r="R22" i="5"/>
  <c r="Q22" i="5"/>
  <c r="P22" i="5"/>
  <c r="O22" i="5"/>
  <c r="M22" i="5"/>
  <c r="L22" i="5"/>
  <c r="K22" i="5"/>
  <c r="J22" i="5"/>
  <c r="I22" i="5"/>
  <c r="H22" i="5"/>
  <c r="E22" i="5"/>
  <c r="T21" i="5"/>
  <c r="S21" i="5"/>
  <c r="R21" i="5"/>
  <c r="Q21" i="5"/>
  <c r="P21" i="5"/>
  <c r="O21" i="5"/>
  <c r="M21" i="5"/>
  <c r="L21" i="5"/>
  <c r="K21" i="5"/>
  <c r="J21" i="5"/>
  <c r="I21" i="5"/>
  <c r="H21" i="5"/>
  <c r="E21" i="5"/>
  <c r="T20" i="5"/>
  <c r="S20" i="5"/>
  <c r="R20" i="5"/>
  <c r="Q20" i="5"/>
  <c r="P20" i="5"/>
  <c r="O20" i="5"/>
  <c r="M20" i="5"/>
  <c r="L20" i="5"/>
  <c r="K20" i="5"/>
  <c r="J20" i="5"/>
  <c r="I20" i="5"/>
  <c r="H20" i="5"/>
  <c r="E20" i="5"/>
  <c r="T19" i="5"/>
  <c r="S19" i="5"/>
  <c r="R19" i="5"/>
  <c r="Q19" i="5"/>
  <c r="P19" i="5"/>
  <c r="O19" i="5"/>
  <c r="M19" i="5"/>
  <c r="L19" i="5"/>
  <c r="K19" i="5"/>
  <c r="J19" i="5"/>
  <c r="I19" i="5"/>
  <c r="H19" i="5"/>
  <c r="E19" i="5"/>
  <c r="T18" i="5"/>
  <c r="S18" i="5"/>
  <c r="R18" i="5"/>
  <c r="Q18" i="5"/>
  <c r="P18" i="5"/>
  <c r="O18" i="5"/>
  <c r="M18" i="5"/>
  <c r="L18" i="5"/>
  <c r="K18" i="5"/>
  <c r="J18" i="5"/>
  <c r="I18" i="5"/>
  <c r="H18" i="5"/>
  <c r="E18" i="5"/>
  <c r="T16" i="5"/>
  <c r="S16" i="5"/>
  <c r="R16" i="5"/>
  <c r="Q16" i="5"/>
  <c r="P16" i="5"/>
  <c r="O16" i="5"/>
  <c r="M16" i="5"/>
  <c r="L16" i="5"/>
  <c r="K16" i="5"/>
  <c r="J16" i="5"/>
  <c r="I16" i="5"/>
  <c r="H16" i="5"/>
  <c r="E16" i="5"/>
  <c r="T14" i="5"/>
  <c r="S14" i="5"/>
  <c r="R14" i="5"/>
  <c r="Q14" i="5"/>
  <c r="P14" i="5"/>
  <c r="O14" i="5"/>
  <c r="M14" i="5"/>
  <c r="L14" i="5"/>
  <c r="K14" i="5"/>
  <c r="J14" i="5"/>
  <c r="I14" i="5"/>
  <c r="H14" i="5"/>
  <c r="E14" i="5"/>
  <c r="T13" i="5"/>
  <c r="S13" i="5"/>
  <c r="R13" i="5"/>
  <c r="Q13" i="5"/>
  <c r="P13" i="5"/>
  <c r="O13" i="5"/>
  <c r="M13" i="5"/>
  <c r="L13" i="5"/>
  <c r="K13" i="5"/>
  <c r="J13" i="5"/>
  <c r="I13" i="5"/>
  <c r="H13" i="5"/>
  <c r="E13" i="5"/>
  <c r="T12" i="5"/>
  <c r="S12" i="5"/>
  <c r="R12" i="5"/>
  <c r="Q12" i="5"/>
  <c r="P12" i="5"/>
  <c r="O12" i="5"/>
  <c r="M12" i="5"/>
  <c r="L12" i="5"/>
  <c r="K12" i="5"/>
  <c r="J12" i="5"/>
  <c r="I12" i="5"/>
  <c r="H12" i="5"/>
  <c r="E12" i="5"/>
  <c r="T11" i="5"/>
  <c r="S11" i="5"/>
  <c r="R11" i="5"/>
  <c r="Q11" i="5"/>
  <c r="P11" i="5"/>
  <c r="O11" i="5"/>
  <c r="M11" i="5"/>
  <c r="L11" i="5"/>
  <c r="K11" i="5"/>
  <c r="J11" i="5"/>
  <c r="I11" i="5"/>
  <c r="H11" i="5"/>
  <c r="E11" i="5"/>
  <c r="T10" i="5"/>
  <c r="S10" i="5"/>
  <c r="R10" i="5"/>
  <c r="Q10" i="5"/>
  <c r="P10" i="5"/>
  <c r="O10" i="5"/>
  <c r="M10" i="5"/>
  <c r="L10" i="5"/>
  <c r="K10" i="5"/>
  <c r="J10" i="5"/>
  <c r="I10" i="5"/>
  <c r="H10" i="5"/>
  <c r="E10" i="5"/>
  <c r="T9" i="5"/>
  <c r="S9" i="5"/>
  <c r="R9" i="5"/>
  <c r="Q9" i="5"/>
  <c r="P9" i="5"/>
  <c r="O9" i="5"/>
  <c r="M9" i="5"/>
  <c r="L9" i="5"/>
  <c r="K9" i="5"/>
  <c r="J9" i="5"/>
  <c r="I9" i="5"/>
  <c r="H9" i="5"/>
  <c r="E9" i="5"/>
  <c r="T8" i="5"/>
  <c r="S8" i="5"/>
  <c r="R8" i="5"/>
  <c r="Q8" i="5"/>
  <c r="P8" i="5"/>
  <c r="O8" i="5"/>
  <c r="M8" i="5"/>
  <c r="L8" i="5"/>
  <c r="K8" i="5"/>
  <c r="J8" i="5"/>
  <c r="I8" i="5"/>
  <c r="H8" i="5"/>
  <c r="E8" i="5"/>
  <c r="T7" i="5"/>
  <c r="S7" i="5"/>
  <c r="R7" i="5"/>
  <c r="Q7" i="5"/>
  <c r="P7" i="5"/>
  <c r="O7" i="5"/>
  <c r="M7" i="5"/>
  <c r="L7" i="5"/>
  <c r="K7" i="5"/>
  <c r="J7" i="5"/>
  <c r="I7" i="5"/>
  <c r="H7" i="5"/>
  <c r="E7" i="5"/>
  <c r="T6" i="5"/>
  <c r="S6" i="5"/>
  <c r="R6" i="5"/>
  <c r="Q6" i="5"/>
  <c r="P6" i="5"/>
  <c r="O6" i="5"/>
  <c r="M6" i="5"/>
  <c r="L6" i="5"/>
  <c r="K6" i="5"/>
  <c r="J6" i="5"/>
  <c r="I6" i="5"/>
  <c r="H6" i="5"/>
  <c r="E6" i="5"/>
  <c r="T5" i="5"/>
  <c r="S5" i="5"/>
  <c r="R5" i="5"/>
  <c r="Q5" i="5"/>
  <c r="P5" i="5"/>
  <c r="O5" i="5"/>
  <c r="M5" i="5"/>
  <c r="L5" i="5"/>
  <c r="K5" i="5"/>
  <c r="J5" i="5"/>
  <c r="I5" i="5"/>
  <c r="H5" i="5"/>
  <c r="E5" i="5"/>
  <c r="T1" i="5"/>
  <c r="S1" i="5"/>
  <c r="R1" i="5"/>
  <c r="Q1" i="5"/>
  <c r="P1" i="5"/>
</calcChain>
</file>

<file path=xl/sharedStrings.xml><?xml version="1.0" encoding="utf-8"?>
<sst xmlns="http://schemas.openxmlformats.org/spreadsheetml/2006/main" count="867" uniqueCount="286">
  <si>
    <t>CALCULO DE CANTIDADES DE OBRA ALCANTARILLADO</t>
  </si>
  <si>
    <t>MINIMO</t>
  </si>
  <si>
    <t>"</t>
  </si>
  <si>
    <t>CTO</t>
  </si>
  <si>
    <t>MAXIMO</t>
  </si>
  <si>
    <t>PVC</t>
  </si>
  <si>
    <t>Ø</t>
  </si>
  <si>
    <t xml:space="preserve">LONG </t>
  </si>
  <si>
    <t>DE</t>
  </si>
  <si>
    <t>A</t>
  </si>
  <si>
    <t>Ø "</t>
  </si>
  <si>
    <t>Ø (mm)</t>
  </si>
  <si>
    <t>PTAR</t>
  </si>
  <si>
    <t>diametros</t>
  </si>
  <si>
    <t>interno</t>
  </si>
  <si>
    <t>externo</t>
  </si>
  <si>
    <t>INFORMACIÓN DE POZOS</t>
  </si>
  <si>
    <t>Profundidad del pozo (m)</t>
  </si>
  <si>
    <t>Material de Construcción</t>
  </si>
  <si>
    <t>Diámetro de Pozo (m)</t>
  </si>
  <si>
    <t>Perimetro del Pozo (m)</t>
  </si>
  <si>
    <t>Area Total (m2)</t>
  </si>
  <si>
    <t>P25</t>
  </si>
  <si>
    <t>P26</t>
  </si>
  <si>
    <t>P28</t>
  </si>
  <si>
    <t>P29</t>
  </si>
  <si>
    <t>P57</t>
  </si>
  <si>
    <t>P6</t>
  </si>
  <si>
    <t>P64</t>
  </si>
  <si>
    <t>P66</t>
  </si>
  <si>
    <t>P67</t>
  </si>
  <si>
    <t>P7</t>
  </si>
  <si>
    <t>P76</t>
  </si>
  <si>
    <t>P77</t>
  </si>
  <si>
    <t>P78</t>
  </si>
  <si>
    <t>P79</t>
  </si>
  <si>
    <t>P8</t>
  </si>
  <si>
    <t>P80</t>
  </si>
  <si>
    <t>P84</t>
  </si>
  <si>
    <t>P85</t>
  </si>
  <si>
    <t>P86</t>
  </si>
  <si>
    <t>P87</t>
  </si>
  <si>
    <t>PT8</t>
  </si>
  <si>
    <t>Id Tramo</t>
  </si>
  <si>
    <t>Diametro pulg</t>
  </si>
  <si>
    <t>Long</t>
  </si>
  <si>
    <t>Diametro</t>
  </si>
  <si>
    <t>Ancho exc</t>
  </si>
  <si>
    <t>TOTAL</t>
  </si>
  <si>
    <t/>
  </si>
  <si>
    <t>tipo de via</t>
  </si>
  <si>
    <t>P74</t>
  </si>
  <si>
    <t>P75</t>
  </si>
  <si>
    <t>P81</t>
  </si>
  <si>
    <t>P83</t>
  </si>
  <si>
    <t>P88</t>
  </si>
  <si>
    <t>V1</t>
  </si>
  <si>
    <t>V2</t>
  </si>
  <si>
    <t>Concreto</t>
  </si>
  <si>
    <t>Recebo</t>
  </si>
  <si>
    <t>EXCAVACION MAQUINA ALCANT.Y ACUEDUCTO</t>
  </si>
  <si>
    <t>RELLENO ROCA MUERTA COMPACTADO-CILINDRO</t>
  </si>
  <si>
    <t>RELLENO MATERIAL SITIO COMPACTADO CILIND</t>
  </si>
  <si>
    <t>MORTERO DE PEGA PARA BLOQUE</t>
  </si>
  <si>
    <t>MORTERO RELLENO FINO BLOQUE CONCRETO</t>
  </si>
  <si>
    <t>RETIRO MAT. EXCAV. A MAQUINA (SIN TRANSP</t>
  </si>
  <si>
    <t>CAMARA INSPECCION TIPO B H=0.00-1.50 MTS</t>
  </si>
  <si>
    <t>CAMARA INSPECCION TIPO B H=1.50-2.00 MTS</t>
  </si>
  <si>
    <t>CAMARA INSPECCION TIPO B H=2.01-2.50 MTS</t>
  </si>
  <si>
    <t>CAMARA INSPECCION TIPO B H=2.51-3.00 MTS</t>
  </si>
  <si>
    <t>CAMARA INSPECCION TIPO B H=3.01-3.50 MTS</t>
  </si>
  <si>
    <t>CAMARA INSPECCION TIPO B H=3.51-4.00 MTS</t>
  </si>
  <si>
    <t>Cto S</t>
  </si>
  <si>
    <t>OBRAS PRELIMINARES URBANISTICAS</t>
  </si>
  <si>
    <t>ACTIVIDADES PRELIMINARES</t>
  </si>
  <si>
    <t>LOCALIZACION-REPLANTEO ACUEDUCTO-ALCANTA</t>
  </si>
  <si>
    <t>ML</t>
  </si>
  <si>
    <t>MOVIMIENTOS TIERRA</t>
  </si>
  <si>
    <t>M3</t>
  </si>
  <si>
    <t>ALCANTARILLADO</t>
  </si>
  <si>
    <t>TUB PVC NOVAFORT 8"</t>
  </si>
  <si>
    <t>TUB PVC NOVAFORT 10"</t>
  </si>
  <si>
    <t>TUB PVC NOVAFORT 12"</t>
  </si>
  <si>
    <t>TUB PVC ALIGERADA RIB LOC 14"</t>
  </si>
  <si>
    <t>CAMARAS - RECAMARAS - CABEZAL</t>
  </si>
  <si>
    <t>CAMARA INSPECCION PISO TAPA</t>
  </si>
  <si>
    <t>UND</t>
  </si>
  <si>
    <t>CANTIDAD</t>
  </si>
  <si>
    <t>VALOR TOTAL</t>
  </si>
  <si>
    <t>DESCRIPCIÓN</t>
  </si>
  <si>
    <t>UNIDADES</t>
  </si>
  <si>
    <t xml:space="preserve">COSTO UNITARIO </t>
  </si>
  <si>
    <t>Unidad</t>
  </si>
  <si>
    <t>Cant</t>
  </si>
  <si>
    <t>Desper</t>
  </si>
  <si>
    <t>Vr/Unitario</t>
  </si>
  <si>
    <t>Vr/Parcial</t>
  </si>
  <si>
    <t>0,00</t>
  </si>
  <si>
    <t>LBS</t>
  </si>
  <si>
    <t>ROL</t>
  </si>
  <si>
    <t>OBRA</t>
  </si>
  <si>
    <t>ALBANILERIA</t>
  </si>
  <si>
    <t>AYUDANTE-1</t>
  </si>
  <si>
    <t>OFI</t>
  </si>
  <si>
    <t>HC</t>
  </si>
  <si>
    <t>MENOR</t>
  </si>
  <si>
    <t>GLB</t>
  </si>
  <si>
    <t>0,200</t>
  </si>
  <si>
    <t>Materiales</t>
  </si>
  <si>
    <t>Equipo</t>
  </si>
  <si>
    <t>AIU</t>
  </si>
  <si>
    <t>SubTotal</t>
  </si>
  <si>
    <t>Otros</t>
  </si>
  <si>
    <t>MQ0301-HERRAMIENTA MENOR</t>
  </si>
  <si>
    <t xml:space="preserve">001596-LISTON 2 x2x300 OTOBO </t>
  </si>
  <si>
    <t xml:space="preserve">002294-PUNTILLA 2 CC </t>
  </si>
  <si>
    <t xml:space="preserve">003843-PIOLA GRUESA </t>
  </si>
  <si>
    <t xml:space="preserve">MOAG12-MANO OBRA ALBANILERIA 2 AYUDANTE-1 OFI </t>
  </si>
  <si>
    <t xml:space="preserve">MOTO01-MANO OBRA TOPOGRAFIA 1 CADENERO-1 TOP </t>
  </si>
  <si>
    <t>Mano de Obra</t>
  </si>
  <si>
    <t>TUB PVC NOVAFORT 16"</t>
  </si>
  <si>
    <t>TUB PVC NOVAFORT 18"</t>
  </si>
  <si>
    <t>TUB PVC NOVAFORT 20"</t>
  </si>
  <si>
    <t>TUB PVC NOVALOC ASTM 24" SANIT"</t>
  </si>
  <si>
    <t>TUB PVC NOVALOC ASTM 27" PVC"</t>
  </si>
  <si>
    <t>TUB PVC NOVALOC ASTM 30" SANIT"</t>
  </si>
  <si>
    <t>TUB PVC NOVALOC SAN ASTM 33"</t>
  </si>
  <si>
    <t xml:space="preserve">TUBO ALC NOVAFORT 36" </t>
  </si>
  <si>
    <t>TUB PVC NOVALOC 42"</t>
  </si>
  <si>
    <t>MQ0205-RETROEXCAVADORA JD-510</t>
  </si>
  <si>
    <t>HRS</t>
  </si>
  <si>
    <t>0,030</t>
  </si>
  <si>
    <t>AYUDANTE</t>
  </si>
  <si>
    <t>0,046</t>
  </si>
  <si>
    <t>CAT-12-F</t>
  </si>
  <si>
    <t>0,047</t>
  </si>
  <si>
    <t>CA-15</t>
  </si>
  <si>
    <t>AGUA</t>
  </si>
  <si>
    <t>DIA</t>
  </si>
  <si>
    <t>0,002</t>
  </si>
  <si>
    <t xml:space="preserve">MOAG03-MANO </t>
  </si>
  <si>
    <t xml:space="preserve">MQ0204-MOTONIVELADORA </t>
  </si>
  <si>
    <t xml:space="preserve">MQ0206-VIBROCOMPACTADOR </t>
  </si>
  <si>
    <t xml:space="preserve">MQ0222-CARROTANQUE </t>
  </si>
  <si>
    <t xml:space="preserve">MQ0301-HERRAMIENTA </t>
  </si>
  <si>
    <t xml:space="preserve">OBRA </t>
  </si>
  <si>
    <t xml:space="preserve">ALBANILERIA </t>
  </si>
  <si>
    <t>MOAG03-MANO OBRA ALBANILERIA 3AYUDANTE</t>
  </si>
  <si>
    <t>MQ0204-MOTONIVELADORA CAT-12-F</t>
  </si>
  <si>
    <t>MQ0206-VIBROCOMPACTADOR CA-15</t>
  </si>
  <si>
    <t>MQ0222-CARROTANQUE AGUA</t>
  </si>
  <si>
    <t>Q0301-HERRAMIENTA MENOR</t>
  </si>
  <si>
    <t xml:space="preserve">002414-ROCA MUERTA   </t>
  </si>
  <si>
    <t>MOAG03-MANO OBRA ALBANILERIA 3 AYUDANTE</t>
  </si>
  <si>
    <t xml:space="preserve">MQ0204-MOTONIVELADORA CAT-12-F   </t>
  </si>
  <si>
    <t xml:space="preserve">MQ0206-VIBROCOMPACTADOR CA-15   </t>
  </si>
  <si>
    <t xml:space="preserve">MQ0222-CARROTANQUE AGUA   </t>
  </si>
  <si>
    <t xml:space="preserve">MQ0227-VOLQUETA TRANSPORTE MAT.PETREOS 1-10KMS </t>
  </si>
  <si>
    <t xml:space="preserve">MQ0301-HERRAMIENTA MENOR   </t>
  </si>
  <si>
    <t>MOAG01-MANO OBRA ALBANILERIA 1 AYUDANTE</t>
  </si>
  <si>
    <t>MQ0210-RETROEXCAVADORA CARGADORA JD-510</t>
  </si>
  <si>
    <t>0,035</t>
  </si>
  <si>
    <t>02-07-06-TUB PVC NOVAFORT 8"</t>
  </si>
  <si>
    <t>NOVAFORT</t>
  </si>
  <si>
    <t>0,330</t>
  </si>
  <si>
    <t>000521-ADHESIVO</t>
  </si>
  <si>
    <t>GLN</t>
  </si>
  <si>
    <t>1,00</t>
  </si>
  <si>
    <t>000522-ACONDICION</t>
  </si>
  <si>
    <t>SUPERF</t>
  </si>
  <si>
    <t>MOAG02-MANO</t>
  </si>
  <si>
    <t>0,400</t>
  </si>
  <si>
    <t>MOIS01-MANO</t>
  </si>
  <si>
    <t>HIDROSANIT.</t>
  </si>
  <si>
    <t xml:space="preserve">000190-"TUBO SAN 8"" PVC-200M </t>
  </si>
  <si>
    <t xml:space="preserve">000240-HIDROSELLO NOVAFORT 200MM  </t>
  </si>
  <si>
    <t xml:space="preserve">000521-ADHESIVO NOVAFORT   </t>
  </si>
  <si>
    <t xml:space="preserve">000522-ACONDICION SUPERF NOVAFORT  </t>
  </si>
  <si>
    <t>MOAG02-MANO OBRA ALBANILERIA 2 AYUDANTE</t>
  </si>
  <si>
    <t>MOIS01-MANO OBRA HIDROSANIT. 1 AYUDANTE-1 OFI</t>
  </si>
  <si>
    <t xml:space="preserve">000190-"TUBO SAN 10"" PVC-250M </t>
  </si>
  <si>
    <t>000241-HIDROSELLO</t>
  </si>
  <si>
    <t>250MM</t>
  </si>
  <si>
    <t>transporte</t>
  </si>
  <si>
    <t>(0,45%);</t>
  </si>
  <si>
    <t>para</t>
  </si>
  <si>
    <t>0,52</t>
  </si>
  <si>
    <t>P1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</si>
  <si>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</si>
  <si>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</si>
  <si>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</si>
  <si>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</si>
  <si>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</si>
  <si>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</si>
  <si>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</si>
  <si>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</si>
  <si>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</si>
  <si>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P18a</t>
  </si>
  <si>
    <t>P19</t>
  </si>
  <si>
    <t>P19a</t>
  </si>
  <si>
    <t>P2</t>
  </si>
  <si>
    <t>P20</t>
  </si>
  <si>
    <t>P21</t>
  </si>
  <si>
    <t>P23</t>
  </si>
  <si>
    <t>P24</t>
  </si>
  <si>
    <t>P3</t>
  </si>
  <si>
    <t>P30</t>
  </si>
  <si>
    <t>P31</t>
  </si>
  <si>
    <t>P32</t>
  </si>
  <si>
    <t>P33</t>
  </si>
  <si>
    <t>P34</t>
  </si>
  <si>
    <t>P34a</t>
  </si>
  <si>
    <t>P35</t>
  </si>
  <si>
    <t>P36</t>
  </si>
  <si>
    <t>P37</t>
  </si>
  <si>
    <t>P38</t>
  </si>
  <si>
    <t>P38a</t>
  </si>
  <si>
    <t>P39</t>
  </si>
  <si>
    <t>P4</t>
  </si>
  <si>
    <t>P40</t>
  </si>
  <si>
    <t>P40a</t>
  </si>
  <si>
    <t>P40b</t>
  </si>
  <si>
    <t>P41</t>
  </si>
  <si>
    <t>P42</t>
  </si>
  <si>
    <t>P43</t>
  </si>
  <si>
    <t>P43a</t>
  </si>
  <si>
    <t>P44</t>
  </si>
  <si>
    <t>P45</t>
  </si>
  <si>
    <t>P46</t>
  </si>
  <si>
    <t>P46a</t>
  </si>
  <si>
    <t>P47</t>
  </si>
  <si>
    <t>P48</t>
  </si>
  <si>
    <t>P48a</t>
  </si>
  <si>
    <t>P49</t>
  </si>
  <si>
    <t>P5</t>
  </si>
  <si>
    <t>P50</t>
  </si>
  <si>
    <t>P51</t>
  </si>
  <si>
    <t>P52</t>
  </si>
  <si>
    <t>P53</t>
  </si>
  <si>
    <t>P54</t>
  </si>
  <si>
    <t>P55</t>
  </si>
  <si>
    <t>P56</t>
  </si>
  <si>
    <t>P58</t>
  </si>
  <si>
    <t>P59</t>
  </si>
  <si>
    <t>P60</t>
  </si>
  <si>
    <t>P61</t>
  </si>
  <si>
    <t>P62</t>
  </si>
  <si>
    <t>P63</t>
  </si>
  <si>
    <t>P68</t>
  </si>
  <si>
    <t>P69</t>
  </si>
  <si>
    <t>P70</t>
  </si>
  <si>
    <t>P71</t>
  </si>
  <si>
    <t>P72</t>
  </si>
  <si>
    <t>P73</t>
  </si>
  <si>
    <t>P82</t>
  </si>
  <si>
    <t>P9</t>
  </si>
  <si>
    <t>PT4</t>
  </si>
  <si>
    <t>PT4a</t>
  </si>
  <si>
    <t>Anden</t>
  </si>
  <si>
    <t>Prof. inicial</t>
  </si>
  <si>
    <t>Prof. final</t>
  </si>
  <si>
    <t>Cota Rasante De</t>
  </si>
  <si>
    <t>Cota Batea De</t>
  </si>
  <si>
    <t>Cota Rasante A</t>
  </si>
  <si>
    <t>Cota Batea A</t>
  </si>
  <si>
    <t>Excavación maquina alcant.y acueducto</t>
  </si>
  <si>
    <t>Relleno roca muerta compactado-cilindro</t>
  </si>
  <si>
    <t>Vol tubo</t>
  </si>
  <si>
    <t>Relleno material sitio compactado cilind</t>
  </si>
  <si>
    <t>Mortero de pega para bloque</t>
  </si>
  <si>
    <t>Mortero relleno fino bloque concreto</t>
  </si>
  <si>
    <t>Retiro mat. Excav. A maquina (sin transporte)</t>
  </si>
  <si>
    <t>ID Pozo</t>
  </si>
  <si>
    <t>Radio + ancho excavacion</t>
  </si>
  <si>
    <t>Retiro mat. Excav. A maquina (sin transp</t>
  </si>
  <si>
    <t>Camara inspeccion tipo b h=0.00-1.50 m</t>
  </si>
  <si>
    <t>Camara inspeccion tipo b h=1.50-2.00 m</t>
  </si>
  <si>
    <t>Camara inspeccion tipo b h=2.01-2.50 m</t>
  </si>
  <si>
    <t>Camara inspeccion tipo b h=2.51-3.00 m</t>
  </si>
  <si>
    <t>Camara inspeccion tipo b h=3.01-3.50 m</t>
  </si>
  <si>
    <t>Camara inspeccion tipo b h=3.51-4.00 m</t>
  </si>
  <si>
    <t>Material</t>
  </si>
  <si>
    <t>n</t>
  </si>
  <si>
    <t>Pozos</t>
  </si>
  <si>
    <t>De</t>
  </si>
  <si>
    <t>Tipo de vía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</si>
</sst>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8" formatCode="&quot;$&quot;#,##0.00;[Red]\-&quot;$&quot;#,##0.00"/>
    <numFmt numFmtId="164" formatCode="_-* #,##0.00\ &quot;€&quot;_-;\-* #,##0.00\ &quot;€&quot;_-;_-* &quot;-&quot;??\ &quot;€&quot;_-;_-@_-"/>
    <numFmt numFmtId="165" formatCode="_(* #,##0.00_);_(* \(#,##0.00\);_(* &quot;-&quot;??_);_(@_)"/>
    <numFmt numFmtId="166" formatCode="_(* #,##0_);_(* \(#,##0\);_(* &quot;-&quot;??_);_(@_)"/>
    <numFmt numFmtId="167" formatCode="0.000"/>
    <numFmt numFmtId="168" formatCode="&quot;$&quot;#,##0.00"/>
    <numFmt numFmtId="169" formatCode="[$$-240A]#,##0.0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rgb="FF000000"/>
      <name val="Trebuchet MS"/>
      <family val="2"/>
    </font>
    <font>
      <sz val="10"/>
      <color theme="1"/>
      <name val="Arial Narrow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u/>
      <sz val="10"/>
      <name val="Arial"/>
      <family val="2"/>
    </font>
    <font>
      <u val="singleAccounting"/>
      <sz val="10"/>
      <name val="Arial"/>
      <family val="2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</cellStyleXfs>
  <cellXfs count="124">
    <xf numFmtId="0" fontId="0" fillId="0" borderId="0" xfId="0"/>
    <xf numFmtId="0" fontId="0" fillId="0" borderId="0" xfId="0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1" fillId="0" borderId="0" xfId="0" applyFont="1" applyFill="1"/>
    <xf numFmtId="0" fontId="1" fillId="0" borderId="0" xfId="0" applyFont="1" applyFill="1" applyBorder="1"/>
    <xf numFmtId="1" fontId="1" fillId="0" borderId="0" xfId="0" applyNumberFormat="1" applyFont="1" applyFill="1"/>
    <xf numFmtId="165" fontId="1" fillId="0" borderId="0" xfId="0" applyNumberFormat="1" applyFont="1" applyFill="1"/>
    <xf numFmtId="0" fontId="1" fillId="0" borderId="0" xfId="0" applyFont="1" applyFill="1" applyBorder="1" applyAlignment="1">
      <alignment horizontal="center"/>
    </xf>
    <xf numFmtId="2" fontId="1" fillId="0" borderId="0" xfId="0" applyNumberFormat="1" applyFont="1" applyFill="1"/>
    <xf numFmtId="0" fontId="1" fillId="0" borderId="0" xfId="0" applyFont="1" applyFill="1" applyBorder="1" applyAlignment="1">
      <alignment horizontal="left"/>
    </xf>
    <xf numFmtId="2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vertical="center"/>
    </xf>
    <xf numFmtId="0" fontId="3" fillId="0" borderId="0" xfId="0" applyFont="1"/>
    <xf numFmtId="0" fontId="5" fillId="0" borderId="0" xfId="0" applyFont="1"/>
    <xf numFmtId="2" fontId="5" fillId="0" borderId="0" xfId="0" applyNumberFormat="1" applyFont="1"/>
    <xf numFmtId="8" fontId="0" fillId="0" borderId="0" xfId="0" applyNumberFormat="1"/>
    <xf numFmtId="3" fontId="0" fillId="0" borderId="0" xfId="0" applyNumberFormat="1"/>
    <xf numFmtId="0" fontId="0" fillId="0" borderId="0" xfId="0" applyNumberFormat="1"/>
    <xf numFmtId="1" fontId="0" fillId="0" borderId="0" xfId="0" applyNumberFormat="1"/>
    <xf numFmtId="168" fontId="3" fillId="0" borderId="0" xfId="0" applyNumberFormat="1" applyFont="1"/>
    <xf numFmtId="169" fontId="3" fillId="0" borderId="0" xfId="0" applyNumberFormat="1" applyFont="1"/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2" fontId="8" fillId="0" borderId="11" xfId="0" applyNumberFormat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2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1" fillId="0" borderId="3" xfId="2" applyFont="1" applyFill="1" applyBorder="1"/>
    <xf numFmtId="2" fontId="11" fillId="0" borderId="3" xfId="2" applyNumberFormat="1" applyFont="1" applyFill="1" applyBorder="1"/>
    <xf numFmtId="0" fontId="11" fillId="0" borderId="3" xfId="0" applyFont="1" applyFill="1" applyBorder="1" applyAlignment="1">
      <alignment horizontal="center" vertical="center"/>
    </xf>
    <xf numFmtId="4" fontId="11" fillId="0" borderId="3" xfId="0" applyNumberFormat="1" applyFont="1" applyFill="1" applyBorder="1" applyAlignment="1">
      <alignment horizontal="center" vertical="center"/>
    </xf>
    <xf numFmtId="4" fontId="11" fillId="0" borderId="14" xfId="0" applyNumberFormat="1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4" fontId="10" fillId="0" borderId="16" xfId="0" applyNumberFormat="1" applyFont="1" applyFill="1" applyBorder="1" applyAlignment="1">
      <alignment horizontal="center" vertical="center"/>
    </xf>
    <xf numFmtId="2" fontId="10" fillId="0" borderId="16" xfId="0" applyNumberFormat="1" applyFont="1" applyFill="1" applyBorder="1" applyAlignment="1">
      <alignment horizontal="center" vertical="center"/>
    </xf>
    <xf numFmtId="2" fontId="10" fillId="0" borderId="17" xfId="0" applyNumberFormat="1" applyFont="1" applyFill="1" applyBorder="1" applyAlignment="1">
      <alignment horizontal="center" vertical="center"/>
    </xf>
    <xf numFmtId="2" fontId="10" fillId="0" borderId="5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/>
    </xf>
    <xf numFmtId="0" fontId="5" fillId="0" borderId="3" xfId="0" applyFont="1" applyBorder="1"/>
    <xf numFmtId="168" fontId="5" fillId="0" borderId="3" xfId="0" applyNumberFormat="1" applyFont="1" applyBorder="1"/>
    <xf numFmtId="2" fontId="5" fillId="0" borderId="3" xfId="0" applyNumberFormat="1" applyFont="1" applyBorder="1"/>
    <xf numFmtId="0" fontId="7" fillId="0" borderId="10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7" fillId="0" borderId="11" xfId="0" applyFont="1" applyBorder="1" applyAlignment="1">
      <alignment vertical="center" wrapText="1"/>
    </xf>
    <xf numFmtId="2" fontId="7" fillId="0" borderId="11" xfId="0" applyNumberFormat="1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5" fillId="0" borderId="13" xfId="0" applyFont="1" applyBorder="1"/>
    <xf numFmtId="0" fontId="5" fillId="0" borderId="14" xfId="0" applyFont="1" applyBorder="1"/>
    <xf numFmtId="169" fontId="5" fillId="0" borderId="14" xfId="3" applyNumberFormat="1" applyFont="1" applyBorder="1"/>
    <xf numFmtId="0" fontId="6" fillId="0" borderId="13" xfId="0" applyFont="1" applyBorder="1"/>
    <xf numFmtId="0" fontId="5" fillId="0" borderId="15" xfId="0" applyFont="1" applyBorder="1"/>
    <xf numFmtId="0" fontId="5" fillId="0" borderId="16" xfId="0" applyFont="1" applyBorder="1"/>
    <xf numFmtId="2" fontId="6" fillId="0" borderId="16" xfId="0" applyNumberFormat="1" applyFont="1" applyBorder="1"/>
    <xf numFmtId="169" fontId="6" fillId="0" borderId="17" xfId="0" applyNumberFormat="1" applyFont="1" applyBorder="1"/>
    <xf numFmtId="0" fontId="10" fillId="0" borderId="0" xfId="0" applyFont="1" applyFill="1" applyBorder="1" applyAlignment="1">
      <alignment horizontal="center" vertical="center" wrapText="1"/>
    </xf>
    <xf numFmtId="2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/>
    </xf>
    <xf numFmtId="0" fontId="11" fillId="0" borderId="13" xfId="2" applyFont="1" applyFill="1" applyBorder="1" applyAlignment="1">
      <alignment horizontal="center"/>
    </xf>
    <xf numFmtId="0" fontId="11" fillId="0" borderId="3" xfId="2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 vertical="center" wrapText="1"/>
    </xf>
    <xf numFmtId="2" fontId="11" fillId="0" borderId="3" xfId="2" applyNumberFormat="1" applyFont="1" applyFill="1" applyBorder="1" applyAlignment="1">
      <alignment horizontal="center"/>
    </xf>
    <xf numFmtId="2" fontId="10" fillId="0" borderId="3" xfId="0" applyNumberFormat="1" applyFont="1" applyFill="1" applyBorder="1" applyAlignment="1">
      <alignment horizontal="center" vertical="center" wrapText="1"/>
    </xf>
    <xf numFmtId="2" fontId="11" fillId="0" borderId="3" xfId="0" applyNumberFormat="1" applyFont="1" applyFill="1" applyBorder="1" applyAlignment="1" applyProtection="1">
      <alignment horizontal="center" vertical="center"/>
      <protection locked="0"/>
    </xf>
    <xf numFmtId="0" fontId="10" fillId="0" borderId="3" xfId="0" applyFont="1" applyFill="1" applyBorder="1" applyAlignment="1">
      <alignment horizontal="center"/>
    </xf>
    <xf numFmtId="0" fontId="10" fillId="0" borderId="14" xfId="0" applyFont="1" applyFill="1" applyBorder="1" applyAlignment="1">
      <alignment horizontal="center"/>
    </xf>
    <xf numFmtId="0" fontId="10" fillId="0" borderId="13" xfId="0" applyFont="1" applyFill="1" applyBorder="1" applyAlignment="1">
      <alignment horizontal="center" vertical="center" wrapText="1"/>
    </xf>
    <xf numFmtId="2" fontId="10" fillId="0" borderId="14" xfId="0" applyNumberFormat="1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2" fontId="10" fillId="0" borderId="16" xfId="0" applyNumberFormat="1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/>
    </xf>
    <xf numFmtId="167" fontId="11" fillId="0" borderId="3" xfId="1" applyNumberFormat="1" applyFont="1" applyFill="1" applyBorder="1" applyAlignment="1">
      <alignment horizontal="center"/>
    </xf>
    <xf numFmtId="0" fontId="11" fillId="0" borderId="3" xfId="0" applyFont="1" applyFill="1" applyBorder="1"/>
    <xf numFmtId="1" fontId="11" fillId="0" borderId="3" xfId="0" applyNumberFormat="1" applyFont="1" applyFill="1" applyBorder="1"/>
    <xf numFmtId="1" fontId="11" fillId="0" borderId="3" xfId="0" applyNumberFormat="1" applyFont="1" applyFill="1" applyBorder="1" applyAlignment="1">
      <alignment horizontal="center"/>
    </xf>
    <xf numFmtId="0" fontId="11" fillId="0" borderId="13" xfId="0" applyFont="1" applyFill="1" applyBorder="1"/>
    <xf numFmtId="0" fontId="11" fillId="0" borderId="15" xfId="0" applyFont="1" applyFill="1" applyBorder="1"/>
    <xf numFmtId="167" fontId="11" fillId="0" borderId="16" xfId="1" applyNumberFormat="1" applyFont="1" applyFill="1" applyBorder="1" applyAlignment="1">
      <alignment horizontal="center"/>
    </xf>
    <xf numFmtId="0" fontId="11" fillId="0" borderId="16" xfId="0" applyFont="1" applyFill="1" applyBorder="1"/>
    <xf numFmtId="1" fontId="11" fillId="0" borderId="16" xfId="0" applyNumberFormat="1" applyFont="1" applyFill="1" applyBorder="1"/>
    <xf numFmtId="0" fontId="11" fillId="0" borderId="16" xfId="0" applyFont="1" applyFill="1" applyBorder="1" applyAlignment="1">
      <alignment horizontal="center"/>
    </xf>
    <xf numFmtId="0" fontId="12" fillId="0" borderId="10" xfId="0" applyFont="1" applyFill="1" applyBorder="1"/>
    <xf numFmtId="0" fontId="12" fillId="0" borderId="11" xfId="0" applyFont="1" applyFill="1" applyBorder="1"/>
    <xf numFmtId="1" fontId="12" fillId="0" borderId="11" xfId="0" applyNumberFormat="1" applyFont="1" applyFill="1" applyBorder="1"/>
    <xf numFmtId="0" fontId="12" fillId="0" borderId="11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/>
    </xf>
    <xf numFmtId="165" fontId="14" fillId="0" borderId="0" xfId="0" applyNumberFormat="1" applyFont="1" applyFill="1"/>
    <xf numFmtId="165" fontId="1" fillId="0" borderId="5" xfId="0" applyNumberFormat="1" applyFont="1" applyFill="1" applyBorder="1"/>
    <xf numFmtId="165" fontId="1" fillId="0" borderId="3" xfId="0" applyNumberFormat="1" applyFont="1" applyFill="1" applyBorder="1"/>
    <xf numFmtId="2" fontId="12" fillId="0" borderId="11" xfId="0" applyNumberFormat="1" applyFont="1" applyFill="1" applyBorder="1" applyAlignment="1">
      <alignment horizontal="center" vertical="center"/>
    </xf>
    <xf numFmtId="2" fontId="12" fillId="0" borderId="12" xfId="0" applyNumberFormat="1" applyFont="1" applyFill="1" applyBorder="1" applyAlignment="1">
      <alignment horizontal="center" vertical="center"/>
    </xf>
    <xf numFmtId="2" fontId="12" fillId="0" borderId="3" xfId="0" applyNumberFormat="1" applyFont="1" applyFill="1" applyBorder="1" applyAlignment="1">
      <alignment vertical="center"/>
    </xf>
    <xf numFmtId="2" fontId="12" fillId="0" borderId="14" xfId="0" applyNumberFormat="1" applyFont="1" applyFill="1" applyBorder="1" applyAlignment="1">
      <alignment vertical="center"/>
    </xf>
    <xf numFmtId="2" fontId="11" fillId="0" borderId="3" xfId="0" applyNumberFormat="1" applyFont="1" applyFill="1" applyBorder="1"/>
    <xf numFmtId="2" fontId="11" fillId="0" borderId="14" xfId="0" applyNumberFormat="1" applyFont="1" applyFill="1" applyBorder="1"/>
    <xf numFmtId="2" fontId="11" fillId="0" borderId="16" xfId="0" applyNumberFormat="1" applyFont="1" applyFill="1" applyBorder="1"/>
    <xf numFmtId="2" fontId="11" fillId="0" borderId="17" xfId="0" applyNumberFormat="1" applyFont="1" applyFill="1" applyBorder="1"/>
    <xf numFmtId="1" fontId="12" fillId="0" borderId="3" xfId="0" applyNumberFormat="1" applyFont="1" applyFill="1" applyBorder="1" applyAlignment="1">
      <alignment horizontal="center" vertical="center"/>
    </xf>
    <xf numFmtId="1" fontId="12" fillId="0" borderId="14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 wrapText="1"/>
    </xf>
    <xf numFmtId="0" fontId="1" fillId="0" borderId="3" xfId="0" applyFont="1" applyFill="1" applyBorder="1" applyAlignment="1">
      <alignment horizontal="center"/>
    </xf>
    <xf numFmtId="166" fontId="1" fillId="0" borderId="3" xfId="0" applyNumberFormat="1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 vertical="center"/>
    </xf>
    <xf numFmtId="1" fontId="12" fillId="0" borderId="3" xfId="0" applyNumberFormat="1" applyFont="1" applyFill="1" applyBorder="1" applyAlignment="1">
      <alignment horizontal="center" vertical="center"/>
    </xf>
    <xf numFmtId="0" fontId="12" fillId="0" borderId="18" xfId="0" applyFont="1" applyFill="1" applyBorder="1" applyAlignment="1">
      <alignment horizontal="center" vertical="center"/>
    </xf>
    <xf numFmtId="0" fontId="12" fillId="0" borderId="19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center"/>
    </xf>
    <xf numFmtId="0" fontId="12" fillId="0" borderId="21" xfId="0" applyFont="1" applyFill="1" applyBorder="1" applyAlignment="1">
      <alignment horizontal="center"/>
    </xf>
    <xf numFmtId="0" fontId="10" fillId="0" borderId="15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</cellXfs>
  <cellStyles count="4">
    <cellStyle name="Moneda" xfId="3" builtinId="4"/>
    <cellStyle name="Normal" xfId="0" builtinId="0"/>
    <cellStyle name="Normal 10 10" xfId="2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106"/>
  <sheetViews>
    <sheetView tabSelected="1" topLeftCell="A3" workbookViewId="0">
      <selection activeCell="S13" sqref="S13"/>
    </sheetView>
  </sheetViews>
  <sheetFormatPr baseColWidth="10" defaultColWidth="7" defaultRowHeight="15.75" x14ac:dyDescent="0.25"/>
  <cols>
    <col min="1" max="1" width="2.5703125" style="62" customWidth="1"/>
    <col min="2" max="2" width="6.5703125" style="62" bestFit="1" customWidth="1"/>
    <col min="3" max="4" width="7.140625" style="62" bestFit="1" customWidth="1"/>
    <col min="5" max="5" width="11.5703125" style="62" customWidth="1"/>
    <col min="6" max="6" width="13.85546875" style="62" customWidth="1"/>
    <col min="7" max="7" width="11" style="63" customWidth="1"/>
    <col min="8" max="8" width="10.7109375" style="63" customWidth="1"/>
    <col min="9" max="9" width="7.28515625" style="63" bestFit="1" customWidth="1"/>
    <col min="10" max="10" width="13" style="63" customWidth="1"/>
    <col min="11" max="11" width="17.42578125" style="63" customWidth="1"/>
    <col min="12" max="12" width="17.42578125" style="62" customWidth="1"/>
    <col min="13" max="13" width="18.5703125" style="62" customWidth="1"/>
    <col min="14" max="14" width="7.140625" style="62" bestFit="1" customWidth="1"/>
    <col min="15" max="20" width="16.7109375" style="62" customWidth="1"/>
    <col min="21" max="16384" width="7" style="62"/>
  </cols>
  <sheetData>
    <row r="1" spans="2:20" hidden="1" x14ac:dyDescent="0.25">
      <c r="J1" s="62"/>
      <c r="K1" s="62"/>
      <c r="N1" s="64" t="s">
        <v>8</v>
      </c>
      <c r="O1" s="64">
        <v>0</v>
      </c>
      <c r="P1" s="64">
        <f>+O2</f>
        <v>1.5</v>
      </c>
      <c r="Q1" s="64">
        <f>+P2</f>
        <v>2</v>
      </c>
      <c r="R1" s="64">
        <f>+Q2</f>
        <v>2.5</v>
      </c>
      <c r="S1" s="64">
        <f>+R2</f>
        <v>3</v>
      </c>
      <c r="T1" s="64">
        <f>+S2</f>
        <v>3.5</v>
      </c>
    </row>
    <row r="2" spans="2:20" ht="16.5" hidden="1" thickBot="1" x14ac:dyDescent="0.3">
      <c r="B2" s="108" t="s">
        <v>16</v>
      </c>
      <c r="C2" s="108"/>
      <c r="D2" s="108"/>
      <c r="E2" s="108"/>
      <c r="F2" s="108"/>
      <c r="G2" s="108"/>
      <c r="H2" s="108"/>
      <c r="I2" s="108"/>
      <c r="J2" s="62"/>
      <c r="K2" s="62"/>
      <c r="N2" s="64" t="s">
        <v>9</v>
      </c>
      <c r="O2" s="64">
        <v>1.5</v>
      </c>
      <c r="P2" s="64">
        <v>2</v>
      </c>
      <c r="Q2" s="64">
        <v>2.5</v>
      </c>
      <c r="R2" s="64">
        <v>3</v>
      </c>
      <c r="S2" s="64">
        <v>3.5</v>
      </c>
      <c r="T2" s="64">
        <v>4</v>
      </c>
    </row>
    <row r="3" spans="2:20" ht="16.5" thickBot="1" x14ac:dyDescent="0.3">
      <c r="G3" s="62"/>
      <c r="H3" s="62"/>
      <c r="I3" s="62"/>
      <c r="J3" s="62"/>
      <c r="K3" s="62"/>
      <c r="N3" s="64"/>
      <c r="O3" s="64"/>
      <c r="P3" s="64"/>
      <c r="Q3" s="64"/>
      <c r="R3" s="64"/>
      <c r="S3" s="64"/>
      <c r="T3" s="64"/>
    </row>
    <row r="4" spans="2:20" ht="47.25" x14ac:dyDescent="0.25">
      <c r="B4" s="25" t="s">
        <v>272</v>
      </c>
      <c r="C4" s="26"/>
      <c r="D4" s="26"/>
      <c r="E4" s="26" t="s">
        <v>17</v>
      </c>
      <c r="F4" s="26" t="s">
        <v>18</v>
      </c>
      <c r="G4" s="27" t="s">
        <v>19</v>
      </c>
      <c r="H4" s="27" t="s">
        <v>20</v>
      </c>
      <c r="I4" s="27" t="s">
        <v>21</v>
      </c>
      <c r="J4" s="27" t="s">
        <v>273</v>
      </c>
      <c r="K4" s="28" t="s">
        <v>265</v>
      </c>
      <c r="L4" s="28" t="s">
        <v>268</v>
      </c>
      <c r="M4" s="28" t="s">
        <v>274</v>
      </c>
      <c r="N4" s="45"/>
      <c r="O4" s="28" t="s">
        <v>275</v>
      </c>
      <c r="P4" s="28" t="s">
        <v>276</v>
      </c>
      <c r="Q4" s="28" t="s">
        <v>277</v>
      </c>
      <c r="R4" s="28" t="s">
        <v>278</v>
      </c>
      <c r="S4" s="28" t="s">
        <v>279</v>
      </c>
      <c r="T4" s="29" t="s">
        <v>280</v>
      </c>
    </row>
    <row r="5" spans="2:20" x14ac:dyDescent="0.25">
      <c r="B5" s="65" t="s">
        <v>187</v>
      </c>
      <c r="C5" s="66">
        <v>1162.059</v>
      </c>
      <c r="D5" s="66">
        <v>1160.6558</v>
      </c>
      <c r="E5" s="66">
        <f>ROUND(C5-D5,2)</f>
        <v>1.4</v>
      </c>
      <c r="F5" s="67" t="s">
        <v>72</v>
      </c>
      <c r="G5" s="68">
        <v>1.2</v>
      </c>
      <c r="H5" s="69">
        <f>(3.1416*G5)</f>
        <v>3.7699199999999999</v>
      </c>
      <c r="I5" s="69">
        <f>+H5*E5</f>
        <v>5.2778879999999999</v>
      </c>
      <c r="J5" s="69">
        <f>+(G5/2)+0.15+0.3</f>
        <v>1.05</v>
      </c>
      <c r="K5" s="69">
        <f>PI()*(J5*J5)*(E5+0.2)</f>
        <v>5.5417694409323941</v>
      </c>
      <c r="L5" s="69">
        <f>K5-(PI()*(((G5/2)+0.15)^2)*(E5+0.2))</f>
        <v>2.7143360527015807</v>
      </c>
      <c r="M5" s="69">
        <f>+K5-L5</f>
        <v>2.8274333882308134</v>
      </c>
      <c r="N5" s="70"/>
      <c r="O5" s="71">
        <f>+IF(AND(E5&lt;1.51,E5&gt;0.01),1,"")</f>
        <v>1</v>
      </c>
      <c r="P5" s="71" t="str">
        <f>+IF(AND(E5&lt;2,E5&gt;1.5),1,"")</f>
        <v/>
      </c>
      <c r="Q5" s="71" t="str">
        <f>+IF(AND(E5&lt;2.5,E5&gt;2),1,"")</f>
        <v/>
      </c>
      <c r="R5" s="71" t="str">
        <f>+IF(AND(E5&lt;3,E5&gt;2.5),1,"")</f>
        <v/>
      </c>
      <c r="S5" s="71" t="str">
        <f>+IF(AND(E5&lt;3.5,E5&gt;3),1,"")</f>
        <v/>
      </c>
      <c r="T5" s="72" t="str">
        <f>+IF(AND(E5&lt;4,E5&gt;3.5),1,"")</f>
        <v/>
      </c>
    </row>
    <row r="6" spans="2:20" x14ac:dyDescent="0.25">
      <c r="B6" s="65" t="s">
        <v>188</v>
      </c>
      <c r="C6" s="66">
        <v>1168.173</v>
      </c>
      <c r="D6" s="66">
        <v>1166.7398000000001</v>
      </c>
      <c r="E6" s="66">
        <f t="shared" ref="E6:E69" si="0">ROUND(C6-D6,2)</f>
        <v>1.43</v>
      </c>
      <c r="F6" s="67" t="s">
        <v>72</v>
      </c>
      <c r="G6" s="68">
        <v>1.2</v>
      </c>
      <c r="H6" s="69">
        <f t="shared" ref="H6:H69" si="1">(3.1416*G6)</f>
        <v>3.7699199999999999</v>
      </c>
      <c r="I6" s="69">
        <f t="shared" ref="I6:I69" si="2">+H6*E6</f>
        <v>5.3909855999999996</v>
      </c>
      <c r="J6" s="69">
        <f t="shared" ref="J6:J69" si="3">+(G6/2)+0.15+0.3</f>
        <v>1.05</v>
      </c>
      <c r="K6" s="69">
        <f t="shared" ref="K6:K69" si="4">PI()*(J6*J6)*(E6+0.2)</f>
        <v>5.6456776179498771</v>
      </c>
      <c r="L6" s="69">
        <f t="shared" ref="L6:L69" si="5">K6-(PI()*(((G6/2)+0.15)^2)*(E6+0.2))</f>
        <v>2.7652298536897355</v>
      </c>
      <c r="M6" s="69">
        <f t="shared" ref="M6:M69" si="6">+K6-L6</f>
        <v>2.8804477642601416</v>
      </c>
      <c r="N6" s="70"/>
      <c r="O6" s="71">
        <f t="shared" ref="O6:O69" si="7">+IF(AND(E6&lt;1.51,E6&gt;0.01),1,"")</f>
        <v>1</v>
      </c>
      <c r="P6" s="71" t="str">
        <f t="shared" ref="P6:P69" si="8">+IF(AND(E6&lt;2,E6&gt;1.5),1,"")</f>
        <v/>
      </c>
      <c r="Q6" s="71" t="str">
        <f t="shared" ref="Q6:Q69" si="9">+IF(AND(E6&lt;2.5,E6&gt;2),1,"")</f>
        <v/>
      </c>
      <c r="R6" s="71" t="str">
        <f t="shared" ref="R6:R69" si="10">+IF(AND(E6&lt;3,E6&gt;2.5),1,"")</f>
        <v/>
      </c>
      <c r="S6" s="71" t="str">
        <f t="shared" ref="S6:S69" si="11">+IF(AND(E6&lt;3.5,E6&gt;3),1,"")</f>
        <v/>
      </c>
      <c r="T6" s="72" t="str">
        <f t="shared" ref="T6:T69" si="12">+IF(AND(E6&lt;4,E6&gt;3.5),1,"")</f>
        <v/>
      </c>
    </row>
    <row r="7" spans="2:20" x14ac:dyDescent="0.25">
      <c r="B7" s="65" t="s">
        <v>189</v>
      </c>
      <c r="C7" s="66">
        <v>1160.4480000000001</v>
      </c>
      <c r="D7" s="66">
        <v>1159.0247962021062</v>
      </c>
      <c r="E7" s="66">
        <f t="shared" si="0"/>
        <v>1.42</v>
      </c>
      <c r="F7" s="67" t="s">
        <v>72</v>
      </c>
      <c r="G7" s="68">
        <v>1.2</v>
      </c>
      <c r="H7" s="69">
        <f t="shared" si="1"/>
        <v>3.7699199999999999</v>
      </c>
      <c r="I7" s="69">
        <f t="shared" si="2"/>
        <v>5.3532864</v>
      </c>
      <c r="J7" s="69">
        <f t="shared" si="3"/>
        <v>1.05</v>
      </c>
      <c r="K7" s="69">
        <f t="shared" si="4"/>
        <v>5.6110415589440494</v>
      </c>
      <c r="L7" s="69">
        <f t="shared" si="5"/>
        <v>2.7482652533603509</v>
      </c>
      <c r="M7" s="69">
        <f t="shared" si="6"/>
        <v>2.8627763055836986</v>
      </c>
      <c r="N7" s="70"/>
      <c r="O7" s="71">
        <f t="shared" si="7"/>
        <v>1</v>
      </c>
      <c r="P7" s="71" t="str">
        <f t="shared" si="8"/>
        <v/>
      </c>
      <c r="Q7" s="71" t="str">
        <f t="shared" si="9"/>
        <v/>
      </c>
      <c r="R7" s="71" t="str">
        <f t="shared" si="10"/>
        <v/>
      </c>
      <c r="S7" s="71" t="str">
        <f t="shared" si="11"/>
        <v/>
      </c>
      <c r="T7" s="72" t="str">
        <f t="shared" si="12"/>
        <v/>
      </c>
    </row>
    <row r="8" spans="2:20" x14ac:dyDescent="0.25">
      <c r="B8" s="65" t="s">
        <v>190</v>
      </c>
      <c r="C8" s="66">
        <v>1159.299</v>
      </c>
      <c r="D8" s="66">
        <v>1157.8758</v>
      </c>
      <c r="E8" s="66">
        <f t="shared" si="0"/>
        <v>1.42</v>
      </c>
      <c r="F8" s="67" t="s">
        <v>72</v>
      </c>
      <c r="G8" s="68">
        <v>1.2</v>
      </c>
      <c r="H8" s="69">
        <f t="shared" si="1"/>
        <v>3.7699199999999999</v>
      </c>
      <c r="I8" s="69">
        <f t="shared" si="2"/>
        <v>5.3532864</v>
      </c>
      <c r="J8" s="69">
        <f t="shared" si="3"/>
        <v>1.05</v>
      </c>
      <c r="K8" s="69">
        <f t="shared" si="4"/>
        <v>5.6110415589440494</v>
      </c>
      <c r="L8" s="69">
        <f t="shared" si="5"/>
        <v>2.7482652533603509</v>
      </c>
      <c r="M8" s="69">
        <f t="shared" si="6"/>
        <v>2.8627763055836986</v>
      </c>
      <c r="N8" s="70"/>
      <c r="O8" s="71">
        <f t="shared" si="7"/>
        <v>1</v>
      </c>
      <c r="P8" s="71" t="str">
        <f t="shared" si="8"/>
        <v/>
      </c>
      <c r="Q8" s="71" t="str">
        <f t="shared" si="9"/>
        <v/>
      </c>
      <c r="R8" s="71" t="str">
        <f t="shared" si="10"/>
        <v/>
      </c>
      <c r="S8" s="71" t="str">
        <f t="shared" si="11"/>
        <v/>
      </c>
      <c r="T8" s="72" t="str">
        <f t="shared" si="12"/>
        <v/>
      </c>
    </row>
    <row r="9" spans="2:20" x14ac:dyDescent="0.25">
      <c r="B9" s="65" t="s">
        <v>191</v>
      </c>
      <c r="C9" s="66">
        <v>1156.498</v>
      </c>
      <c r="D9" s="66">
        <v>1155.0235922384791</v>
      </c>
      <c r="E9" s="66">
        <f t="shared" si="0"/>
        <v>1.47</v>
      </c>
      <c r="F9" s="67" t="s">
        <v>72</v>
      </c>
      <c r="G9" s="68">
        <v>1.2</v>
      </c>
      <c r="H9" s="69">
        <f t="shared" si="1"/>
        <v>3.7699199999999999</v>
      </c>
      <c r="I9" s="69">
        <f t="shared" si="2"/>
        <v>5.5417823999999998</v>
      </c>
      <c r="J9" s="69">
        <f t="shared" si="3"/>
        <v>1.05</v>
      </c>
      <c r="K9" s="69">
        <f t="shared" si="4"/>
        <v>5.7842218539731869</v>
      </c>
      <c r="L9" s="69">
        <f t="shared" si="5"/>
        <v>2.8330882550072749</v>
      </c>
      <c r="M9" s="69">
        <f t="shared" si="6"/>
        <v>2.951133598965912</v>
      </c>
      <c r="N9" s="70"/>
      <c r="O9" s="71">
        <f t="shared" si="7"/>
        <v>1</v>
      </c>
      <c r="P9" s="71" t="str">
        <f t="shared" si="8"/>
        <v/>
      </c>
      <c r="Q9" s="71" t="str">
        <f t="shared" si="9"/>
        <v/>
      </c>
      <c r="R9" s="71" t="str">
        <f t="shared" si="10"/>
        <v/>
      </c>
      <c r="S9" s="71" t="str">
        <f t="shared" si="11"/>
        <v/>
      </c>
      <c r="T9" s="72" t="str">
        <f t="shared" si="12"/>
        <v/>
      </c>
    </row>
    <row r="10" spans="2:20" x14ac:dyDescent="0.25">
      <c r="B10" s="65" t="s">
        <v>192</v>
      </c>
      <c r="C10" s="66">
        <v>1150.5650000000001</v>
      </c>
      <c r="D10" s="66">
        <v>1149.0665778199273</v>
      </c>
      <c r="E10" s="66">
        <f t="shared" si="0"/>
        <v>1.5</v>
      </c>
      <c r="F10" s="67" t="s">
        <v>72</v>
      </c>
      <c r="G10" s="68">
        <v>1.2</v>
      </c>
      <c r="H10" s="69">
        <f t="shared" si="1"/>
        <v>3.7699199999999999</v>
      </c>
      <c r="I10" s="69">
        <f t="shared" si="2"/>
        <v>5.6548800000000004</v>
      </c>
      <c r="J10" s="69">
        <f t="shared" si="3"/>
        <v>1.05</v>
      </c>
      <c r="K10" s="69">
        <f t="shared" si="4"/>
        <v>5.8881300309906699</v>
      </c>
      <c r="L10" s="69">
        <f t="shared" si="5"/>
        <v>2.8839820559954301</v>
      </c>
      <c r="M10" s="69">
        <f t="shared" si="6"/>
        <v>3.0041479749952398</v>
      </c>
      <c r="N10" s="70"/>
      <c r="O10" s="71">
        <f t="shared" si="7"/>
        <v>1</v>
      </c>
      <c r="P10" s="71" t="str">
        <f t="shared" si="8"/>
        <v/>
      </c>
      <c r="Q10" s="71" t="str">
        <f t="shared" si="9"/>
        <v/>
      </c>
      <c r="R10" s="71" t="str">
        <f t="shared" si="10"/>
        <v/>
      </c>
      <c r="S10" s="71" t="str">
        <f t="shared" si="11"/>
        <v/>
      </c>
      <c r="T10" s="72" t="str">
        <f t="shared" si="12"/>
        <v/>
      </c>
    </row>
    <row r="11" spans="2:20" x14ac:dyDescent="0.25">
      <c r="B11" s="65" t="s">
        <v>193</v>
      </c>
      <c r="C11" s="66">
        <v>1148.4259999999999</v>
      </c>
      <c r="D11" s="66">
        <v>1146.9718628894125</v>
      </c>
      <c r="E11" s="66">
        <f t="shared" si="0"/>
        <v>1.45</v>
      </c>
      <c r="F11" s="67" t="s">
        <v>72</v>
      </c>
      <c r="G11" s="68">
        <v>1.2</v>
      </c>
      <c r="H11" s="69">
        <f t="shared" si="1"/>
        <v>3.7699199999999999</v>
      </c>
      <c r="I11" s="69">
        <f t="shared" si="2"/>
        <v>5.4663839999999997</v>
      </c>
      <c r="J11" s="69">
        <f t="shared" si="3"/>
        <v>1.05</v>
      </c>
      <c r="K11" s="69">
        <f t="shared" si="4"/>
        <v>5.7149497359615324</v>
      </c>
      <c r="L11" s="69">
        <f t="shared" si="5"/>
        <v>2.7991590543485056</v>
      </c>
      <c r="M11" s="69">
        <f t="shared" si="6"/>
        <v>2.9157906816130268</v>
      </c>
      <c r="N11" s="70"/>
      <c r="O11" s="71">
        <f t="shared" si="7"/>
        <v>1</v>
      </c>
      <c r="P11" s="71" t="str">
        <f t="shared" si="8"/>
        <v/>
      </c>
      <c r="Q11" s="71" t="str">
        <f t="shared" si="9"/>
        <v/>
      </c>
      <c r="R11" s="71" t="str">
        <f t="shared" si="10"/>
        <v/>
      </c>
      <c r="S11" s="71" t="str">
        <f t="shared" si="11"/>
        <v/>
      </c>
      <c r="T11" s="72" t="str">
        <f t="shared" si="12"/>
        <v/>
      </c>
    </row>
    <row r="12" spans="2:20" x14ac:dyDescent="0.25">
      <c r="B12" s="65" t="s">
        <v>194</v>
      </c>
      <c r="C12" s="66">
        <v>1158.6890000000001</v>
      </c>
      <c r="D12" s="66">
        <v>1157.269399879561</v>
      </c>
      <c r="E12" s="66">
        <f t="shared" si="0"/>
        <v>1.42</v>
      </c>
      <c r="F12" s="67" t="s">
        <v>72</v>
      </c>
      <c r="G12" s="68">
        <v>1.2</v>
      </c>
      <c r="H12" s="69">
        <f t="shared" si="1"/>
        <v>3.7699199999999999</v>
      </c>
      <c r="I12" s="69">
        <f t="shared" si="2"/>
        <v>5.3532864</v>
      </c>
      <c r="J12" s="69">
        <f t="shared" si="3"/>
        <v>1.05</v>
      </c>
      <c r="K12" s="69">
        <f t="shared" si="4"/>
        <v>5.6110415589440494</v>
      </c>
      <c r="L12" s="69">
        <f t="shared" si="5"/>
        <v>2.7482652533603509</v>
      </c>
      <c r="M12" s="69">
        <f t="shared" si="6"/>
        <v>2.8627763055836986</v>
      </c>
      <c r="N12" s="70"/>
      <c r="O12" s="71">
        <f t="shared" si="7"/>
        <v>1</v>
      </c>
      <c r="P12" s="71" t="str">
        <f t="shared" si="8"/>
        <v/>
      </c>
      <c r="Q12" s="71" t="str">
        <f t="shared" si="9"/>
        <v/>
      </c>
      <c r="R12" s="71" t="str">
        <f t="shared" si="10"/>
        <v/>
      </c>
      <c r="S12" s="71" t="str">
        <f t="shared" si="11"/>
        <v/>
      </c>
      <c r="T12" s="72" t="str">
        <f t="shared" si="12"/>
        <v/>
      </c>
    </row>
    <row r="13" spans="2:20" x14ac:dyDescent="0.25">
      <c r="B13" s="65" t="s">
        <v>195</v>
      </c>
      <c r="C13" s="66">
        <v>1152.913</v>
      </c>
      <c r="D13" s="66">
        <v>1151.4829747033796</v>
      </c>
      <c r="E13" s="66">
        <f t="shared" si="0"/>
        <v>1.43</v>
      </c>
      <c r="F13" s="67" t="s">
        <v>72</v>
      </c>
      <c r="G13" s="68">
        <v>1.2</v>
      </c>
      <c r="H13" s="69">
        <f t="shared" si="1"/>
        <v>3.7699199999999999</v>
      </c>
      <c r="I13" s="69">
        <f t="shared" si="2"/>
        <v>5.3909855999999996</v>
      </c>
      <c r="J13" s="69">
        <f t="shared" si="3"/>
        <v>1.05</v>
      </c>
      <c r="K13" s="69">
        <f t="shared" si="4"/>
        <v>5.6456776179498771</v>
      </c>
      <c r="L13" s="69">
        <f t="shared" si="5"/>
        <v>2.7652298536897355</v>
      </c>
      <c r="M13" s="69">
        <f t="shared" si="6"/>
        <v>2.8804477642601416</v>
      </c>
      <c r="N13" s="70"/>
      <c r="O13" s="71">
        <f t="shared" si="7"/>
        <v>1</v>
      </c>
      <c r="P13" s="71" t="str">
        <f t="shared" si="8"/>
        <v/>
      </c>
      <c r="Q13" s="71" t="str">
        <f t="shared" si="9"/>
        <v/>
      </c>
      <c r="R13" s="71" t="str">
        <f t="shared" si="10"/>
        <v/>
      </c>
      <c r="S13" s="71" t="str">
        <f t="shared" si="11"/>
        <v/>
      </c>
      <c r="T13" s="72" t="str">
        <f t="shared" si="12"/>
        <v/>
      </c>
    </row>
    <row r="14" spans="2:20" x14ac:dyDescent="0.25">
      <c r="B14" s="65" t="s">
        <v>196</v>
      </c>
      <c r="C14" s="66">
        <v>1173.442</v>
      </c>
      <c r="D14" s="66">
        <v>1172.0188000000001</v>
      </c>
      <c r="E14" s="66">
        <f t="shared" si="0"/>
        <v>1.42</v>
      </c>
      <c r="F14" s="67" t="s">
        <v>72</v>
      </c>
      <c r="G14" s="68">
        <v>1.2</v>
      </c>
      <c r="H14" s="69">
        <f t="shared" si="1"/>
        <v>3.7699199999999999</v>
      </c>
      <c r="I14" s="69">
        <f t="shared" si="2"/>
        <v>5.3532864</v>
      </c>
      <c r="J14" s="69">
        <f t="shared" si="3"/>
        <v>1.05</v>
      </c>
      <c r="K14" s="69">
        <f t="shared" si="4"/>
        <v>5.6110415589440494</v>
      </c>
      <c r="L14" s="69">
        <f t="shared" si="5"/>
        <v>2.7482652533603509</v>
      </c>
      <c r="M14" s="69">
        <f t="shared" si="6"/>
        <v>2.8627763055836986</v>
      </c>
      <c r="N14" s="70"/>
      <c r="O14" s="71">
        <f t="shared" si="7"/>
        <v>1</v>
      </c>
      <c r="P14" s="71" t="str">
        <f t="shared" si="8"/>
        <v/>
      </c>
      <c r="Q14" s="71" t="str">
        <f t="shared" si="9"/>
        <v/>
      </c>
      <c r="R14" s="71" t="str">
        <f t="shared" si="10"/>
        <v/>
      </c>
      <c r="S14" s="71" t="str">
        <f t="shared" si="11"/>
        <v/>
      </c>
      <c r="T14" s="72" t="str">
        <f t="shared" si="12"/>
        <v/>
      </c>
    </row>
    <row r="15" spans="2:20" x14ac:dyDescent="0.25">
      <c r="B15" s="65"/>
      <c r="C15" s="66"/>
      <c r="D15" s="66"/>
      <c r="E15" s="66"/>
      <c r="F15" s="67"/>
      <c r="G15" s="68"/>
      <c r="H15" s="69"/>
      <c r="I15" s="69"/>
      <c r="J15" s="69"/>
      <c r="K15" s="69"/>
      <c r="L15" s="69"/>
      <c r="M15" s="69"/>
      <c r="N15" s="70"/>
      <c r="O15" s="71"/>
      <c r="P15" s="71"/>
      <c r="Q15" s="71"/>
      <c r="R15" s="71"/>
      <c r="S15" s="71"/>
      <c r="T15" s="72"/>
    </row>
    <row r="16" spans="2:20" x14ac:dyDescent="0.25">
      <c r="B16" s="65" t="s">
        <v>198</v>
      </c>
      <c r="C16" s="66">
        <v>1148.23</v>
      </c>
      <c r="D16" s="66">
        <v>1146.807034821255</v>
      </c>
      <c r="E16" s="66">
        <f t="shared" si="0"/>
        <v>1.42</v>
      </c>
      <c r="F16" s="67" t="s">
        <v>72</v>
      </c>
      <c r="G16" s="68">
        <v>1.2</v>
      </c>
      <c r="H16" s="69">
        <f t="shared" si="1"/>
        <v>3.7699199999999999</v>
      </c>
      <c r="I16" s="69">
        <f t="shared" si="2"/>
        <v>5.3532864</v>
      </c>
      <c r="J16" s="69">
        <f t="shared" si="3"/>
        <v>1.05</v>
      </c>
      <c r="K16" s="69">
        <f t="shared" si="4"/>
        <v>5.6110415589440494</v>
      </c>
      <c r="L16" s="69">
        <f t="shared" si="5"/>
        <v>2.7482652533603509</v>
      </c>
      <c r="M16" s="69">
        <f t="shared" si="6"/>
        <v>2.8627763055836986</v>
      </c>
      <c r="N16" s="70"/>
      <c r="O16" s="71">
        <f t="shared" si="7"/>
        <v>1</v>
      </c>
      <c r="P16" s="71" t="str">
        <f t="shared" si="8"/>
        <v/>
      </c>
      <c r="Q16" s="71" t="str">
        <f t="shared" si="9"/>
        <v/>
      </c>
      <c r="R16" s="71" t="str">
        <f t="shared" si="10"/>
        <v/>
      </c>
      <c r="S16" s="71" t="str">
        <f t="shared" si="11"/>
        <v/>
      </c>
      <c r="T16" s="72" t="str">
        <f t="shared" si="12"/>
        <v/>
      </c>
    </row>
    <row r="17" spans="2:20" x14ac:dyDescent="0.25">
      <c r="B17" s="65"/>
      <c r="C17" s="66"/>
      <c r="D17" s="66"/>
      <c r="E17" s="66"/>
      <c r="F17" s="67"/>
      <c r="G17" s="68"/>
      <c r="H17" s="69"/>
      <c r="I17" s="69"/>
      <c r="J17" s="69"/>
      <c r="K17" s="69"/>
      <c r="L17" s="69"/>
      <c r="M17" s="69"/>
      <c r="N17" s="70"/>
      <c r="O17" s="71"/>
      <c r="P17" s="71"/>
      <c r="Q17" s="71"/>
      <c r="R17" s="71"/>
      <c r="S17" s="71"/>
      <c r="T17" s="72"/>
    </row>
    <row r="18" spans="2:20" x14ac:dyDescent="0.25">
      <c r="B18" s="65" t="s">
        <v>200</v>
      </c>
      <c r="C18" s="66">
        <v>1159.54</v>
      </c>
      <c r="D18" s="66">
        <v>1158.0814334831216</v>
      </c>
      <c r="E18" s="66">
        <f t="shared" si="0"/>
        <v>1.46</v>
      </c>
      <c r="F18" s="67" t="s">
        <v>72</v>
      </c>
      <c r="G18" s="68">
        <v>1.2</v>
      </c>
      <c r="H18" s="69">
        <f t="shared" si="1"/>
        <v>3.7699199999999999</v>
      </c>
      <c r="I18" s="69">
        <f t="shared" si="2"/>
        <v>5.5040832000000002</v>
      </c>
      <c r="J18" s="69">
        <f t="shared" si="3"/>
        <v>1.05</v>
      </c>
      <c r="K18" s="69">
        <f t="shared" si="4"/>
        <v>5.7495857949673592</v>
      </c>
      <c r="L18" s="69">
        <f t="shared" si="5"/>
        <v>2.8161236546778898</v>
      </c>
      <c r="M18" s="69">
        <f t="shared" si="6"/>
        <v>2.9334621402894694</v>
      </c>
      <c r="N18" s="70"/>
      <c r="O18" s="71">
        <f t="shared" si="7"/>
        <v>1</v>
      </c>
      <c r="P18" s="71" t="str">
        <f t="shared" si="8"/>
        <v/>
      </c>
      <c r="Q18" s="71" t="str">
        <f t="shared" si="9"/>
        <v/>
      </c>
      <c r="R18" s="71" t="str">
        <f t="shared" si="10"/>
        <v/>
      </c>
      <c r="S18" s="71" t="str">
        <f t="shared" si="11"/>
        <v/>
      </c>
      <c r="T18" s="72" t="str">
        <f t="shared" si="12"/>
        <v/>
      </c>
    </row>
    <row r="19" spans="2:20" x14ac:dyDescent="0.25">
      <c r="B19" s="65" t="s">
        <v>201</v>
      </c>
      <c r="C19" s="66">
        <v>1147.6320000000001</v>
      </c>
      <c r="D19" s="66">
        <v>1146.137871894472</v>
      </c>
      <c r="E19" s="66">
        <f t="shared" si="0"/>
        <v>1.49</v>
      </c>
      <c r="F19" s="67" t="s">
        <v>72</v>
      </c>
      <c r="G19" s="68">
        <v>1.2</v>
      </c>
      <c r="H19" s="69">
        <f t="shared" si="1"/>
        <v>3.7699199999999999</v>
      </c>
      <c r="I19" s="69">
        <f t="shared" si="2"/>
        <v>5.6171807999999999</v>
      </c>
      <c r="J19" s="69">
        <f t="shared" si="3"/>
        <v>1.05</v>
      </c>
      <c r="K19" s="69">
        <f t="shared" si="4"/>
        <v>5.8534939719848422</v>
      </c>
      <c r="L19" s="69">
        <f t="shared" si="5"/>
        <v>2.867017455666045</v>
      </c>
      <c r="M19" s="69">
        <f t="shared" si="6"/>
        <v>2.9864765163187972</v>
      </c>
      <c r="N19" s="70"/>
      <c r="O19" s="71">
        <f t="shared" si="7"/>
        <v>1</v>
      </c>
      <c r="P19" s="71" t="str">
        <f t="shared" si="8"/>
        <v/>
      </c>
      <c r="Q19" s="71" t="str">
        <f t="shared" si="9"/>
        <v/>
      </c>
      <c r="R19" s="71" t="str">
        <f t="shared" si="10"/>
        <v/>
      </c>
      <c r="S19" s="71" t="str">
        <f t="shared" si="11"/>
        <v/>
      </c>
      <c r="T19" s="72" t="str">
        <f t="shared" si="12"/>
        <v/>
      </c>
    </row>
    <row r="20" spans="2:20" x14ac:dyDescent="0.25">
      <c r="B20" s="65" t="s">
        <v>202</v>
      </c>
      <c r="C20" s="66">
        <v>1139.6579999999999</v>
      </c>
      <c r="D20" s="66">
        <v>1138.228022953434</v>
      </c>
      <c r="E20" s="66">
        <f t="shared" si="0"/>
        <v>1.43</v>
      </c>
      <c r="F20" s="67" t="s">
        <v>72</v>
      </c>
      <c r="G20" s="68">
        <v>1.2</v>
      </c>
      <c r="H20" s="69">
        <f t="shared" si="1"/>
        <v>3.7699199999999999</v>
      </c>
      <c r="I20" s="69">
        <f t="shared" si="2"/>
        <v>5.3909855999999996</v>
      </c>
      <c r="J20" s="69">
        <f t="shared" si="3"/>
        <v>1.05</v>
      </c>
      <c r="K20" s="69">
        <f t="shared" si="4"/>
        <v>5.6456776179498771</v>
      </c>
      <c r="L20" s="69">
        <f t="shared" si="5"/>
        <v>2.7652298536897355</v>
      </c>
      <c r="M20" s="69">
        <f t="shared" si="6"/>
        <v>2.8804477642601416</v>
      </c>
      <c r="N20" s="70"/>
      <c r="O20" s="71">
        <f t="shared" si="7"/>
        <v>1</v>
      </c>
      <c r="P20" s="71" t="str">
        <f t="shared" si="8"/>
        <v/>
      </c>
      <c r="Q20" s="71" t="str">
        <f t="shared" si="9"/>
        <v/>
      </c>
      <c r="R20" s="71" t="str">
        <f t="shared" si="10"/>
        <v/>
      </c>
      <c r="S20" s="71" t="str">
        <f t="shared" si="11"/>
        <v/>
      </c>
      <c r="T20" s="72" t="str">
        <f t="shared" si="12"/>
        <v/>
      </c>
    </row>
    <row r="21" spans="2:20" x14ac:dyDescent="0.25">
      <c r="B21" s="65" t="s">
        <v>203</v>
      </c>
      <c r="C21" s="66">
        <v>1138.8800000000001</v>
      </c>
      <c r="D21" s="66">
        <v>1137.4538020324831</v>
      </c>
      <c r="E21" s="66">
        <f t="shared" si="0"/>
        <v>1.43</v>
      </c>
      <c r="F21" s="67" t="s">
        <v>72</v>
      </c>
      <c r="G21" s="68">
        <v>1.2</v>
      </c>
      <c r="H21" s="69">
        <f t="shared" si="1"/>
        <v>3.7699199999999999</v>
      </c>
      <c r="I21" s="69">
        <f t="shared" si="2"/>
        <v>5.3909855999999996</v>
      </c>
      <c r="J21" s="69">
        <f t="shared" si="3"/>
        <v>1.05</v>
      </c>
      <c r="K21" s="69">
        <f t="shared" si="4"/>
        <v>5.6456776179498771</v>
      </c>
      <c r="L21" s="69">
        <f t="shared" si="5"/>
        <v>2.7652298536897355</v>
      </c>
      <c r="M21" s="69">
        <f t="shared" si="6"/>
        <v>2.8804477642601416</v>
      </c>
      <c r="N21" s="70"/>
      <c r="O21" s="71">
        <f t="shared" si="7"/>
        <v>1</v>
      </c>
      <c r="P21" s="71" t="str">
        <f t="shared" si="8"/>
        <v/>
      </c>
      <c r="Q21" s="71" t="str">
        <f t="shared" si="9"/>
        <v/>
      </c>
      <c r="R21" s="71" t="str">
        <f t="shared" si="10"/>
        <v/>
      </c>
      <c r="S21" s="71" t="str">
        <f t="shared" si="11"/>
        <v/>
      </c>
      <c r="T21" s="72" t="str">
        <f t="shared" si="12"/>
        <v/>
      </c>
    </row>
    <row r="22" spans="2:20" x14ac:dyDescent="0.25">
      <c r="B22" s="65" t="s">
        <v>204</v>
      </c>
      <c r="C22" s="66">
        <v>1141.681</v>
      </c>
      <c r="D22" s="66">
        <v>1140.2678000000001</v>
      </c>
      <c r="E22" s="66">
        <f t="shared" si="0"/>
        <v>1.41</v>
      </c>
      <c r="F22" s="67" t="s">
        <v>72</v>
      </c>
      <c r="G22" s="68">
        <v>1.2</v>
      </c>
      <c r="H22" s="69">
        <f t="shared" si="1"/>
        <v>3.7699199999999999</v>
      </c>
      <c r="I22" s="69">
        <f t="shared" si="2"/>
        <v>5.3155871999999995</v>
      </c>
      <c r="J22" s="69">
        <f t="shared" si="3"/>
        <v>1.05</v>
      </c>
      <c r="K22" s="69">
        <f t="shared" si="4"/>
        <v>5.5764054999382218</v>
      </c>
      <c r="L22" s="69">
        <f t="shared" si="5"/>
        <v>2.7313006530309658</v>
      </c>
      <c r="M22" s="69">
        <f t="shared" si="6"/>
        <v>2.845104846907256</v>
      </c>
      <c r="N22" s="70"/>
      <c r="O22" s="71">
        <f t="shared" si="7"/>
        <v>1</v>
      </c>
      <c r="P22" s="71" t="str">
        <f t="shared" si="8"/>
        <v/>
      </c>
      <c r="Q22" s="71" t="str">
        <f t="shared" si="9"/>
        <v/>
      </c>
      <c r="R22" s="71" t="str">
        <f t="shared" si="10"/>
        <v/>
      </c>
      <c r="S22" s="71" t="str">
        <f t="shared" si="11"/>
        <v/>
      </c>
      <c r="T22" s="72" t="str">
        <f t="shared" si="12"/>
        <v/>
      </c>
    </row>
    <row r="23" spans="2:20" x14ac:dyDescent="0.25">
      <c r="B23" s="65" t="s">
        <v>22</v>
      </c>
      <c r="C23" s="66">
        <v>1139.1469999999999</v>
      </c>
      <c r="D23" s="66">
        <v>1137.3568718439742</v>
      </c>
      <c r="E23" s="66">
        <f t="shared" si="0"/>
        <v>1.79</v>
      </c>
      <c r="F23" s="67" t="s">
        <v>72</v>
      </c>
      <c r="G23" s="68">
        <v>1.2</v>
      </c>
      <c r="H23" s="69">
        <f t="shared" si="1"/>
        <v>3.7699199999999999</v>
      </c>
      <c r="I23" s="69">
        <f t="shared" si="2"/>
        <v>6.7481568000000003</v>
      </c>
      <c r="J23" s="69">
        <f t="shared" si="3"/>
        <v>1.05</v>
      </c>
      <c r="K23" s="69">
        <f t="shared" si="4"/>
        <v>6.8925757421596661</v>
      </c>
      <c r="L23" s="69">
        <f t="shared" si="5"/>
        <v>3.3759554655475914</v>
      </c>
      <c r="M23" s="69">
        <f t="shared" si="6"/>
        <v>3.5166202766120747</v>
      </c>
      <c r="N23" s="70"/>
      <c r="O23" s="71" t="str">
        <f t="shared" si="7"/>
        <v/>
      </c>
      <c r="P23" s="71">
        <f t="shared" si="8"/>
        <v>1</v>
      </c>
      <c r="Q23" s="71" t="str">
        <f t="shared" si="9"/>
        <v/>
      </c>
      <c r="R23" s="71" t="str">
        <f t="shared" si="10"/>
        <v/>
      </c>
      <c r="S23" s="71" t="str">
        <f t="shared" si="11"/>
        <v/>
      </c>
      <c r="T23" s="72" t="str">
        <f t="shared" si="12"/>
        <v/>
      </c>
    </row>
    <row r="24" spans="2:20" x14ac:dyDescent="0.25">
      <c r="B24" s="65" t="s">
        <v>23</v>
      </c>
      <c r="C24" s="66">
        <v>1138.71</v>
      </c>
      <c r="D24" s="66">
        <v>1137.0590199465541</v>
      </c>
      <c r="E24" s="66">
        <f t="shared" si="0"/>
        <v>1.65</v>
      </c>
      <c r="F24" s="67" t="s">
        <v>72</v>
      </c>
      <c r="G24" s="68">
        <v>1.2</v>
      </c>
      <c r="H24" s="69">
        <f t="shared" si="1"/>
        <v>3.7699199999999999</v>
      </c>
      <c r="I24" s="69">
        <f t="shared" si="2"/>
        <v>6.2203679999999997</v>
      </c>
      <c r="J24" s="69">
        <f t="shared" si="3"/>
        <v>1.05</v>
      </c>
      <c r="K24" s="69">
        <f t="shared" si="4"/>
        <v>6.4076709160780814</v>
      </c>
      <c r="L24" s="69">
        <f t="shared" si="5"/>
        <v>3.1384510609362031</v>
      </c>
      <c r="M24" s="69">
        <f t="shared" si="6"/>
        <v>3.2692198551418783</v>
      </c>
      <c r="N24" s="70"/>
      <c r="O24" s="71" t="str">
        <f t="shared" si="7"/>
        <v/>
      </c>
      <c r="P24" s="71">
        <f t="shared" si="8"/>
        <v>1</v>
      </c>
      <c r="Q24" s="71" t="str">
        <f t="shared" si="9"/>
        <v/>
      </c>
      <c r="R24" s="71" t="str">
        <f t="shared" si="10"/>
        <v/>
      </c>
      <c r="S24" s="71" t="str">
        <f t="shared" si="11"/>
        <v/>
      </c>
      <c r="T24" s="72" t="str">
        <f t="shared" si="12"/>
        <v/>
      </c>
    </row>
    <row r="25" spans="2:20" x14ac:dyDescent="0.25">
      <c r="B25" s="65" t="s">
        <v>24</v>
      </c>
      <c r="C25" s="66">
        <v>1132.434</v>
      </c>
      <c r="D25" s="66">
        <v>1130.9708000000001</v>
      </c>
      <c r="E25" s="66">
        <f t="shared" si="0"/>
        <v>1.46</v>
      </c>
      <c r="F25" s="67" t="s">
        <v>72</v>
      </c>
      <c r="G25" s="68">
        <v>1.2</v>
      </c>
      <c r="H25" s="69">
        <f t="shared" si="1"/>
        <v>3.7699199999999999</v>
      </c>
      <c r="I25" s="69">
        <f t="shared" si="2"/>
        <v>5.5040832000000002</v>
      </c>
      <c r="J25" s="69">
        <f t="shared" si="3"/>
        <v>1.05</v>
      </c>
      <c r="K25" s="69">
        <f t="shared" si="4"/>
        <v>5.7495857949673592</v>
      </c>
      <c r="L25" s="69">
        <f t="shared" si="5"/>
        <v>2.8161236546778898</v>
      </c>
      <c r="M25" s="69">
        <f t="shared" si="6"/>
        <v>2.9334621402894694</v>
      </c>
      <c r="N25" s="70"/>
      <c r="O25" s="71">
        <f t="shared" si="7"/>
        <v>1</v>
      </c>
      <c r="P25" s="71" t="str">
        <f t="shared" si="8"/>
        <v/>
      </c>
      <c r="Q25" s="71" t="str">
        <f t="shared" si="9"/>
        <v/>
      </c>
      <c r="R25" s="71" t="str">
        <f t="shared" si="10"/>
        <v/>
      </c>
      <c r="S25" s="71" t="str">
        <f t="shared" si="11"/>
        <v/>
      </c>
      <c r="T25" s="72" t="str">
        <f t="shared" si="12"/>
        <v/>
      </c>
    </row>
    <row r="26" spans="2:20" x14ac:dyDescent="0.25">
      <c r="B26" s="65" t="s">
        <v>25</v>
      </c>
      <c r="C26" s="66">
        <v>1131.97</v>
      </c>
      <c r="D26" s="66">
        <v>1130.5434103889072</v>
      </c>
      <c r="E26" s="66">
        <f t="shared" si="0"/>
        <v>1.43</v>
      </c>
      <c r="F26" s="67" t="s">
        <v>72</v>
      </c>
      <c r="G26" s="68">
        <v>1.2</v>
      </c>
      <c r="H26" s="69">
        <f t="shared" si="1"/>
        <v>3.7699199999999999</v>
      </c>
      <c r="I26" s="69">
        <f t="shared" si="2"/>
        <v>5.3909855999999996</v>
      </c>
      <c r="J26" s="69">
        <f t="shared" si="3"/>
        <v>1.05</v>
      </c>
      <c r="K26" s="69">
        <f t="shared" si="4"/>
        <v>5.6456776179498771</v>
      </c>
      <c r="L26" s="69">
        <f t="shared" si="5"/>
        <v>2.7652298536897355</v>
      </c>
      <c r="M26" s="69">
        <f t="shared" si="6"/>
        <v>2.8804477642601416</v>
      </c>
      <c r="N26" s="70"/>
      <c r="O26" s="71">
        <f t="shared" si="7"/>
        <v>1</v>
      </c>
      <c r="P26" s="71" t="str">
        <f t="shared" si="8"/>
        <v/>
      </c>
      <c r="Q26" s="71" t="str">
        <f t="shared" si="9"/>
        <v/>
      </c>
      <c r="R26" s="71" t="str">
        <f t="shared" si="10"/>
        <v/>
      </c>
      <c r="S26" s="71" t="str">
        <f t="shared" si="11"/>
        <v/>
      </c>
      <c r="T26" s="72" t="str">
        <f t="shared" si="12"/>
        <v/>
      </c>
    </row>
    <row r="27" spans="2:20" x14ac:dyDescent="0.25">
      <c r="B27" s="65" t="s">
        <v>205</v>
      </c>
      <c r="C27" s="66">
        <v>1157.4169999999999</v>
      </c>
      <c r="D27" s="66">
        <v>1155.96809086555</v>
      </c>
      <c r="E27" s="66">
        <f t="shared" si="0"/>
        <v>1.45</v>
      </c>
      <c r="F27" s="67" t="s">
        <v>72</v>
      </c>
      <c r="G27" s="68">
        <v>1.2</v>
      </c>
      <c r="H27" s="69">
        <f t="shared" si="1"/>
        <v>3.7699199999999999</v>
      </c>
      <c r="I27" s="69">
        <f t="shared" si="2"/>
        <v>5.4663839999999997</v>
      </c>
      <c r="J27" s="69">
        <f t="shared" si="3"/>
        <v>1.05</v>
      </c>
      <c r="K27" s="69">
        <f t="shared" si="4"/>
        <v>5.7149497359615324</v>
      </c>
      <c r="L27" s="69">
        <f t="shared" si="5"/>
        <v>2.7991590543485056</v>
      </c>
      <c r="M27" s="69">
        <f t="shared" si="6"/>
        <v>2.9157906816130268</v>
      </c>
      <c r="N27" s="70"/>
      <c r="O27" s="71">
        <f t="shared" si="7"/>
        <v>1</v>
      </c>
      <c r="P27" s="71" t="str">
        <f t="shared" si="8"/>
        <v/>
      </c>
      <c r="Q27" s="71" t="str">
        <f t="shared" si="9"/>
        <v/>
      </c>
      <c r="R27" s="71" t="str">
        <f t="shared" si="10"/>
        <v/>
      </c>
      <c r="S27" s="71" t="str">
        <f t="shared" si="11"/>
        <v/>
      </c>
      <c r="T27" s="72" t="str">
        <f t="shared" si="12"/>
        <v/>
      </c>
    </row>
    <row r="28" spans="2:20" x14ac:dyDescent="0.25">
      <c r="B28" s="65" t="s">
        <v>206</v>
      </c>
      <c r="C28" s="66">
        <v>1140.06</v>
      </c>
      <c r="D28" s="66">
        <v>1138.639037153763</v>
      </c>
      <c r="E28" s="66">
        <f t="shared" si="0"/>
        <v>1.42</v>
      </c>
      <c r="F28" s="67" t="s">
        <v>72</v>
      </c>
      <c r="G28" s="68">
        <v>1.2</v>
      </c>
      <c r="H28" s="69">
        <f t="shared" si="1"/>
        <v>3.7699199999999999</v>
      </c>
      <c r="I28" s="69">
        <f t="shared" si="2"/>
        <v>5.3532864</v>
      </c>
      <c r="J28" s="69">
        <f t="shared" si="3"/>
        <v>1.05</v>
      </c>
      <c r="K28" s="69">
        <f t="shared" si="4"/>
        <v>5.6110415589440494</v>
      </c>
      <c r="L28" s="69">
        <f t="shared" si="5"/>
        <v>2.7482652533603509</v>
      </c>
      <c r="M28" s="69">
        <f t="shared" si="6"/>
        <v>2.8627763055836986</v>
      </c>
      <c r="N28" s="70"/>
      <c r="O28" s="71">
        <f t="shared" si="7"/>
        <v>1</v>
      </c>
      <c r="P28" s="71" t="str">
        <f t="shared" si="8"/>
        <v/>
      </c>
      <c r="Q28" s="71" t="str">
        <f t="shared" si="9"/>
        <v/>
      </c>
      <c r="R28" s="71" t="str">
        <f t="shared" si="10"/>
        <v/>
      </c>
      <c r="S28" s="71" t="str">
        <f t="shared" si="11"/>
        <v/>
      </c>
      <c r="T28" s="72" t="str">
        <f t="shared" si="12"/>
        <v/>
      </c>
    </row>
    <row r="29" spans="2:20" x14ac:dyDescent="0.25">
      <c r="B29" s="65" t="s">
        <v>207</v>
      </c>
      <c r="C29" s="66">
        <v>1143.23</v>
      </c>
      <c r="D29" s="66">
        <v>1141.8268</v>
      </c>
      <c r="E29" s="66">
        <f t="shared" si="0"/>
        <v>1.4</v>
      </c>
      <c r="F29" s="67" t="s">
        <v>72</v>
      </c>
      <c r="G29" s="68">
        <v>1.2</v>
      </c>
      <c r="H29" s="69">
        <f t="shared" si="1"/>
        <v>3.7699199999999999</v>
      </c>
      <c r="I29" s="69">
        <f t="shared" si="2"/>
        <v>5.2778879999999999</v>
      </c>
      <c r="J29" s="69">
        <f t="shared" si="3"/>
        <v>1.05</v>
      </c>
      <c r="K29" s="69">
        <f t="shared" si="4"/>
        <v>5.5417694409323941</v>
      </c>
      <c r="L29" s="69">
        <f t="shared" si="5"/>
        <v>2.7143360527015807</v>
      </c>
      <c r="M29" s="69">
        <f t="shared" si="6"/>
        <v>2.8274333882308134</v>
      </c>
      <c r="N29" s="70"/>
      <c r="O29" s="71">
        <f t="shared" si="7"/>
        <v>1</v>
      </c>
      <c r="P29" s="71" t="str">
        <f t="shared" si="8"/>
        <v/>
      </c>
      <c r="Q29" s="71" t="str">
        <f t="shared" si="9"/>
        <v/>
      </c>
      <c r="R29" s="71" t="str">
        <f t="shared" si="10"/>
        <v/>
      </c>
      <c r="S29" s="71" t="str">
        <f t="shared" si="11"/>
        <v/>
      </c>
      <c r="T29" s="72" t="str">
        <f t="shared" si="12"/>
        <v/>
      </c>
    </row>
    <row r="30" spans="2:20" x14ac:dyDescent="0.25">
      <c r="B30" s="65" t="s">
        <v>208</v>
      </c>
      <c r="C30" s="66">
        <v>1130.268</v>
      </c>
      <c r="D30" s="66">
        <v>1128.7986942580833</v>
      </c>
      <c r="E30" s="66">
        <f t="shared" si="0"/>
        <v>1.47</v>
      </c>
      <c r="F30" s="67" t="s">
        <v>72</v>
      </c>
      <c r="G30" s="68">
        <v>1.2</v>
      </c>
      <c r="H30" s="69">
        <f t="shared" si="1"/>
        <v>3.7699199999999999</v>
      </c>
      <c r="I30" s="69">
        <f t="shared" si="2"/>
        <v>5.5417823999999998</v>
      </c>
      <c r="J30" s="69">
        <f t="shared" si="3"/>
        <v>1.05</v>
      </c>
      <c r="K30" s="69">
        <f t="shared" si="4"/>
        <v>5.7842218539731869</v>
      </c>
      <c r="L30" s="69">
        <f t="shared" si="5"/>
        <v>2.8330882550072749</v>
      </c>
      <c r="M30" s="69">
        <f t="shared" si="6"/>
        <v>2.951133598965912</v>
      </c>
      <c r="N30" s="70"/>
      <c r="O30" s="71">
        <f t="shared" si="7"/>
        <v>1</v>
      </c>
      <c r="P30" s="71" t="str">
        <f t="shared" si="8"/>
        <v/>
      </c>
      <c r="Q30" s="71" t="str">
        <f t="shared" si="9"/>
        <v/>
      </c>
      <c r="R30" s="71" t="str">
        <f t="shared" si="10"/>
        <v/>
      </c>
      <c r="S30" s="71" t="str">
        <f t="shared" si="11"/>
        <v/>
      </c>
      <c r="T30" s="72" t="str">
        <f t="shared" si="12"/>
        <v/>
      </c>
    </row>
    <row r="31" spans="2:20" x14ac:dyDescent="0.25">
      <c r="B31" s="65" t="s">
        <v>209</v>
      </c>
      <c r="C31" s="66">
        <v>1128.116</v>
      </c>
      <c r="D31" s="66">
        <v>1126.6472909884901</v>
      </c>
      <c r="E31" s="66">
        <f t="shared" si="0"/>
        <v>1.47</v>
      </c>
      <c r="F31" s="67" t="s">
        <v>72</v>
      </c>
      <c r="G31" s="68">
        <v>1.2</v>
      </c>
      <c r="H31" s="69">
        <f t="shared" si="1"/>
        <v>3.7699199999999999</v>
      </c>
      <c r="I31" s="69">
        <f t="shared" si="2"/>
        <v>5.5417823999999998</v>
      </c>
      <c r="J31" s="69">
        <f t="shared" si="3"/>
        <v>1.05</v>
      </c>
      <c r="K31" s="69">
        <f t="shared" si="4"/>
        <v>5.7842218539731869</v>
      </c>
      <c r="L31" s="69">
        <f t="shared" si="5"/>
        <v>2.8330882550072749</v>
      </c>
      <c r="M31" s="69">
        <f t="shared" si="6"/>
        <v>2.951133598965912</v>
      </c>
      <c r="N31" s="70"/>
      <c r="O31" s="71">
        <f t="shared" si="7"/>
        <v>1</v>
      </c>
      <c r="P31" s="71" t="str">
        <f t="shared" si="8"/>
        <v/>
      </c>
      <c r="Q31" s="71" t="str">
        <f t="shared" si="9"/>
        <v/>
      </c>
      <c r="R31" s="71" t="str">
        <f t="shared" si="10"/>
        <v/>
      </c>
      <c r="S31" s="71" t="str">
        <f t="shared" si="11"/>
        <v/>
      </c>
      <c r="T31" s="72" t="str">
        <f t="shared" si="12"/>
        <v/>
      </c>
    </row>
    <row r="32" spans="2:20" x14ac:dyDescent="0.25">
      <c r="B32" s="65" t="s">
        <v>210</v>
      </c>
      <c r="C32" s="66">
        <v>1146.57</v>
      </c>
      <c r="D32" s="66">
        <v>1145.0648706966911</v>
      </c>
      <c r="E32" s="66">
        <f t="shared" si="0"/>
        <v>1.51</v>
      </c>
      <c r="F32" s="67" t="s">
        <v>72</v>
      </c>
      <c r="G32" s="68">
        <v>1.2</v>
      </c>
      <c r="H32" s="69">
        <f t="shared" si="1"/>
        <v>3.7699199999999999</v>
      </c>
      <c r="I32" s="69">
        <f t="shared" si="2"/>
        <v>5.6925792</v>
      </c>
      <c r="J32" s="69">
        <f t="shared" si="3"/>
        <v>1.05</v>
      </c>
      <c r="K32" s="69">
        <f t="shared" si="4"/>
        <v>5.9227660899964967</v>
      </c>
      <c r="L32" s="69">
        <f t="shared" si="5"/>
        <v>2.9009466563248143</v>
      </c>
      <c r="M32" s="69">
        <f t="shared" si="6"/>
        <v>3.0218194336716824</v>
      </c>
      <c r="N32" s="70"/>
      <c r="O32" s="71" t="str">
        <f t="shared" si="7"/>
        <v/>
      </c>
      <c r="P32" s="71">
        <f t="shared" si="8"/>
        <v>1</v>
      </c>
      <c r="Q32" s="71" t="str">
        <f t="shared" si="9"/>
        <v/>
      </c>
      <c r="R32" s="71" t="str">
        <f t="shared" si="10"/>
        <v/>
      </c>
      <c r="S32" s="71" t="str">
        <f t="shared" si="11"/>
        <v/>
      </c>
      <c r="T32" s="72" t="str">
        <f t="shared" si="12"/>
        <v/>
      </c>
    </row>
    <row r="33" spans="2:20" x14ac:dyDescent="0.25">
      <c r="B33" s="65"/>
      <c r="C33" s="66"/>
      <c r="D33" s="66"/>
      <c r="E33" s="66"/>
      <c r="F33" s="67"/>
      <c r="G33" s="68"/>
      <c r="H33" s="69"/>
      <c r="I33" s="69"/>
      <c r="J33" s="69"/>
      <c r="K33" s="69"/>
      <c r="L33" s="69"/>
      <c r="M33" s="69"/>
      <c r="N33" s="70"/>
      <c r="O33" s="71"/>
      <c r="P33" s="71"/>
      <c r="Q33" s="71"/>
      <c r="R33" s="71"/>
      <c r="S33" s="71"/>
      <c r="T33" s="72"/>
    </row>
    <row r="34" spans="2:20" x14ac:dyDescent="0.25">
      <c r="B34" s="65" t="s">
        <v>212</v>
      </c>
      <c r="C34" s="66">
        <v>1131.2080000000001</v>
      </c>
      <c r="D34" s="66">
        <v>1129.7315180613775</v>
      </c>
      <c r="E34" s="66">
        <f t="shared" si="0"/>
        <v>1.48</v>
      </c>
      <c r="F34" s="67" t="s">
        <v>72</v>
      </c>
      <c r="G34" s="68">
        <v>1.2</v>
      </c>
      <c r="H34" s="69">
        <f t="shared" si="1"/>
        <v>3.7699199999999999</v>
      </c>
      <c r="I34" s="69">
        <f t="shared" si="2"/>
        <v>5.5794816000000003</v>
      </c>
      <c r="J34" s="69">
        <f t="shared" si="3"/>
        <v>1.05</v>
      </c>
      <c r="K34" s="69">
        <f t="shared" si="4"/>
        <v>5.8188579129790146</v>
      </c>
      <c r="L34" s="69">
        <f t="shared" si="5"/>
        <v>2.85005285533666</v>
      </c>
      <c r="M34" s="69">
        <f t="shared" si="6"/>
        <v>2.9688050576423546</v>
      </c>
      <c r="N34" s="70"/>
      <c r="O34" s="71">
        <f t="shared" si="7"/>
        <v>1</v>
      </c>
      <c r="P34" s="71" t="str">
        <f t="shared" si="8"/>
        <v/>
      </c>
      <c r="Q34" s="71" t="str">
        <f t="shared" si="9"/>
        <v/>
      </c>
      <c r="R34" s="71" t="str">
        <f t="shared" si="10"/>
        <v/>
      </c>
      <c r="S34" s="71" t="str">
        <f t="shared" si="11"/>
        <v/>
      </c>
      <c r="T34" s="72" t="str">
        <f t="shared" si="12"/>
        <v/>
      </c>
    </row>
    <row r="35" spans="2:20" x14ac:dyDescent="0.25">
      <c r="B35" s="65" t="s">
        <v>213</v>
      </c>
      <c r="C35" s="66">
        <v>1125.681</v>
      </c>
      <c r="D35" s="66">
        <v>1124.1651174403219</v>
      </c>
      <c r="E35" s="66">
        <f t="shared" si="0"/>
        <v>1.52</v>
      </c>
      <c r="F35" s="67" t="s">
        <v>72</v>
      </c>
      <c r="G35" s="68">
        <v>1.2</v>
      </c>
      <c r="H35" s="69">
        <f t="shared" si="1"/>
        <v>3.7699199999999999</v>
      </c>
      <c r="I35" s="69">
        <f t="shared" si="2"/>
        <v>5.7302783999999996</v>
      </c>
      <c r="J35" s="69">
        <f t="shared" si="3"/>
        <v>1.05</v>
      </c>
      <c r="K35" s="69">
        <f t="shared" si="4"/>
        <v>5.9574021490023243</v>
      </c>
      <c r="L35" s="69">
        <f t="shared" si="5"/>
        <v>2.9179112566541994</v>
      </c>
      <c r="M35" s="69">
        <f t="shared" si="6"/>
        <v>3.039490892348125</v>
      </c>
      <c r="N35" s="70"/>
      <c r="O35" s="71" t="str">
        <f t="shared" si="7"/>
        <v/>
      </c>
      <c r="P35" s="71">
        <f t="shared" si="8"/>
        <v>1</v>
      </c>
      <c r="Q35" s="71" t="str">
        <f t="shared" si="9"/>
        <v/>
      </c>
      <c r="R35" s="71" t="str">
        <f t="shared" si="10"/>
        <v/>
      </c>
      <c r="S35" s="71" t="str">
        <f t="shared" si="11"/>
        <v/>
      </c>
      <c r="T35" s="72" t="str">
        <f t="shared" si="12"/>
        <v/>
      </c>
    </row>
    <row r="36" spans="2:20" x14ac:dyDescent="0.25">
      <c r="B36" s="65" t="s">
        <v>214</v>
      </c>
      <c r="C36" s="66">
        <v>1135.9670000000001</v>
      </c>
      <c r="D36" s="66">
        <v>1134.5081334978727</v>
      </c>
      <c r="E36" s="66">
        <f t="shared" si="0"/>
        <v>1.46</v>
      </c>
      <c r="F36" s="67" t="s">
        <v>72</v>
      </c>
      <c r="G36" s="68">
        <v>1.2</v>
      </c>
      <c r="H36" s="69">
        <f t="shared" si="1"/>
        <v>3.7699199999999999</v>
      </c>
      <c r="I36" s="69">
        <f t="shared" si="2"/>
        <v>5.5040832000000002</v>
      </c>
      <c r="J36" s="69">
        <f t="shared" si="3"/>
        <v>1.05</v>
      </c>
      <c r="K36" s="69">
        <f t="shared" si="4"/>
        <v>5.7495857949673592</v>
      </c>
      <c r="L36" s="69">
        <f t="shared" si="5"/>
        <v>2.8161236546778898</v>
      </c>
      <c r="M36" s="69">
        <f t="shared" si="6"/>
        <v>2.9334621402894694</v>
      </c>
      <c r="N36" s="70"/>
      <c r="O36" s="71">
        <f t="shared" si="7"/>
        <v>1</v>
      </c>
      <c r="P36" s="71" t="str">
        <f t="shared" si="8"/>
        <v/>
      </c>
      <c r="Q36" s="71" t="str">
        <f t="shared" si="9"/>
        <v/>
      </c>
      <c r="R36" s="71" t="str">
        <f t="shared" si="10"/>
        <v/>
      </c>
      <c r="S36" s="71" t="str">
        <f t="shared" si="11"/>
        <v/>
      </c>
      <c r="T36" s="72" t="str">
        <f t="shared" si="12"/>
        <v/>
      </c>
    </row>
    <row r="37" spans="2:20" x14ac:dyDescent="0.25">
      <c r="B37" s="65" t="s">
        <v>215</v>
      </c>
      <c r="C37" s="66">
        <v>1141.0899999999999</v>
      </c>
      <c r="D37" s="66">
        <v>1139.5940929722226</v>
      </c>
      <c r="E37" s="66">
        <f t="shared" si="0"/>
        <v>1.5</v>
      </c>
      <c r="F37" s="67" t="s">
        <v>72</v>
      </c>
      <c r="G37" s="68">
        <v>1.2</v>
      </c>
      <c r="H37" s="69">
        <f t="shared" si="1"/>
        <v>3.7699199999999999</v>
      </c>
      <c r="I37" s="69">
        <f t="shared" si="2"/>
        <v>5.6548800000000004</v>
      </c>
      <c r="J37" s="69">
        <f t="shared" si="3"/>
        <v>1.05</v>
      </c>
      <c r="K37" s="69">
        <f t="shared" si="4"/>
        <v>5.8881300309906699</v>
      </c>
      <c r="L37" s="69">
        <f t="shared" si="5"/>
        <v>2.8839820559954301</v>
      </c>
      <c r="M37" s="69">
        <f t="shared" si="6"/>
        <v>3.0041479749952398</v>
      </c>
      <c r="N37" s="70"/>
      <c r="O37" s="71">
        <f t="shared" si="7"/>
        <v>1</v>
      </c>
      <c r="P37" s="71" t="str">
        <f t="shared" si="8"/>
        <v/>
      </c>
      <c r="Q37" s="71" t="str">
        <f t="shared" si="9"/>
        <v/>
      </c>
      <c r="R37" s="71" t="str">
        <f t="shared" si="10"/>
        <v/>
      </c>
      <c r="S37" s="71" t="str">
        <f t="shared" si="11"/>
        <v/>
      </c>
      <c r="T37" s="72" t="str">
        <f t="shared" si="12"/>
        <v/>
      </c>
    </row>
    <row r="38" spans="2:20" x14ac:dyDescent="0.25">
      <c r="B38" s="65"/>
      <c r="C38" s="66"/>
      <c r="D38" s="66"/>
      <c r="E38" s="66"/>
      <c r="F38" s="67"/>
      <c r="G38" s="68"/>
      <c r="H38" s="69"/>
      <c r="I38" s="69"/>
      <c r="J38" s="69"/>
      <c r="K38" s="69"/>
      <c r="L38" s="69"/>
      <c r="M38" s="69"/>
      <c r="N38" s="70"/>
      <c r="O38" s="71"/>
      <c r="P38" s="71"/>
      <c r="Q38" s="71"/>
      <c r="R38" s="71"/>
      <c r="S38" s="71"/>
      <c r="T38" s="72"/>
    </row>
    <row r="39" spans="2:20" x14ac:dyDescent="0.25">
      <c r="B39" s="65" t="s">
        <v>217</v>
      </c>
      <c r="C39" s="66">
        <v>1149</v>
      </c>
      <c r="D39" s="66">
        <v>1147.5396423918855</v>
      </c>
      <c r="E39" s="66">
        <f t="shared" si="0"/>
        <v>1.46</v>
      </c>
      <c r="F39" s="67" t="s">
        <v>72</v>
      </c>
      <c r="G39" s="68">
        <v>1.2</v>
      </c>
      <c r="H39" s="69">
        <f t="shared" si="1"/>
        <v>3.7699199999999999</v>
      </c>
      <c r="I39" s="69">
        <f t="shared" si="2"/>
        <v>5.5040832000000002</v>
      </c>
      <c r="J39" s="69">
        <f t="shared" si="3"/>
        <v>1.05</v>
      </c>
      <c r="K39" s="69">
        <f t="shared" si="4"/>
        <v>5.7495857949673592</v>
      </c>
      <c r="L39" s="69">
        <f t="shared" si="5"/>
        <v>2.8161236546778898</v>
      </c>
      <c r="M39" s="69">
        <f t="shared" si="6"/>
        <v>2.9334621402894694</v>
      </c>
      <c r="N39" s="70"/>
      <c r="O39" s="71">
        <f t="shared" si="7"/>
        <v>1</v>
      </c>
      <c r="P39" s="71" t="str">
        <f t="shared" si="8"/>
        <v/>
      </c>
      <c r="Q39" s="71" t="str">
        <f t="shared" si="9"/>
        <v/>
      </c>
      <c r="R39" s="71" t="str">
        <f t="shared" si="10"/>
        <v/>
      </c>
      <c r="S39" s="71" t="str">
        <f t="shared" si="11"/>
        <v/>
      </c>
      <c r="T39" s="72" t="str">
        <f t="shared" si="12"/>
        <v/>
      </c>
    </row>
    <row r="40" spans="2:20" x14ac:dyDescent="0.25">
      <c r="B40" s="65" t="s">
        <v>218</v>
      </c>
      <c r="C40" s="66">
        <v>1155.9849999999999</v>
      </c>
      <c r="D40" s="66">
        <v>1154.5617999999999</v>
      </c>
      <c r="E40" s="66">
        <f t="shared" si="0"/>
        <v>1.42</v>
      </c>
      <c r="F40" s="67" t="s">
        <v>72</v>
      </c>
      <c r="G40" s="68">
        <v>1.2</v>
      </c>
      <c r="H40" s="69">
        <f t="shared" si="1"/>
        <v>3.7699199999999999</v>
      </c>
      <c r="I40" s="69">
        <f t="shared" si="2"/>
        <v>5.3532864</v>
      </c>
      <c r="J40" s="69">
        <f t="shared" si="3"/>
        <v>1.05</v>
      </c>
      <c r="K40" s="69">
        <f t="shared" si="4"/>
        <v>5.6110415589440494</v>
      </c>
      <c r="L40" s="69">
        <f t="shared" si="5"/>
        <v>2.7482652533603509</v>
      </c>
      <c r="M40" s="69">
        <f t="shared" si="6"/>
        <v>2.8627763055836986</v>
      </c>
      <c r="N40" s="70"/>
      <c r="O40" s="71">
        <f t="shared" si="7"/>
        <v>1</v>
      </c>
      <c r="P40" s="71" t="str">
        <f t="shared" si="8"/>
        <v/>
      </c>
      <c r="Q40" s="71" t="str">
        <f t="shared" si="9"/>
        <v/>
      </c>
      <c r="R40" s="71" t="str">
        <f t="shared" si="10"/>
        <v/>
      </c>
      <c r="S40" s="71" t="str">
        <f t="shared" si="11"/>
        <v/>
      </c>
      <c r="T40" s="72" t="str">
        <f t="shared" si="12"/>
        <v/>
      </c>
    </row>
    <row r="41" spans="2:20" x14ac:dyDescent="0.25">
      <c r="B41" s="65" t="s">
        <v>219</v>
      </c>
      <c r="C41" s="66">
        <v>1149.8800000000001</v>
      </c>
      <c r="D41" s="66">
        <v>1148.3938474989773</v>
      </c>
      <c r="E41" s="66">
        <f t="shared" si="0"/>
        <v>1.49</v>
      </c>
      <c r="F41" s="67" t="s">
        <v>72</v>
      </c>
      <c r="G41" s="68">
        <v>1.2</v>
      </c>
      <c r="H41" s="69">
        <f t="shared" si="1"/>
        <v>3.7699199999999999</v>
      </c>
      <c r="I41" s="69">
        <f t="shared" si="2"/>
        <v>5.6171807999999999</v>
      </c>
      <c r="J41" s="69">
        <f t="shared" si="3"/>
        <v>1.05</v>
      </c>
      <c r="K41" s="69">
        <f t="shared" si="4"/>
        <v>5.8534939719848422</v>
      </c>
      <c r="L41" s="69">
        <f t="shared" si="5"/>
        <v>2.867017455666045</v>
      </c>
      <c r="M41" s="69">
        <f t="shared" si="6"/>
        <v>2.9864765163187972</v>
      </c>
      <c r="N41" s="70"/>
      <c r="O41" s="71">
        <f t="shared" si="7"/>
        <v>1</v>
      </c>
      <c r="P41" s="71" t="str">
        <f t="shared" si="8"/>
        <v/>
      </c>
      <c r="Q41" s="71" t="str">
        <f t="shared" si="9"/>
        <v/>
      </c>
      <c r="R41" s="71" t="str">
        <f t="shared" si="10"/>
        <v/>
      </c>
      <c r="S41" s="71" t="str">
        <f t="shared" si="11"/>
        <v/>
      </c>
      <c r="T41" s="72" t="str">
        <f t="shared" si="12"/>
        <v/>
      </c>
    </row>
    <row r="42" spans="2:20" x14ac:dyDescent="0.25">
      <c r="B42" s="65"/>
      <c r="C42" s="66"/>
      <c r="D42" s="66"/>
      <c r="E42" s="66"/>
      <c r="F42" s="67"/>
      <c r="G42" s="68"/>
      <c r="H42" s="69"/>
      <c r="I42" s="69"/>
      <c r="J42" s="69"/>
      <c r="K42" s="69"/>
      <c r="L42" s="69"/>
      <c r="M42" s="69"/>
      <c r="N42" s="70"/>
      <c r="O42" s="71"/>
      <c r="P42" s="71"/>
      <c r="Q42" s="71"/>
      <c r="R42" s="71"/>
      <c r="S42" s="71"/>
      <c r="T42" s="72"/>
    </row>
    <row r="43" spans="2:20" x14ac:dyDescent="0.25">
      <c r="B43" s="65"/>
      <c r="C43" s="66"/>
      <c r="D43" s="66"/>
      <c r="E43" s="66"/>
      <c r="F43" s="67"/>
      <c r="G43" s="68"/>
      <c r="H43" s="69"/>
      <c r="I43" s="69"/>
      <c r="J43" s="69"/>
      <c r="K43" s="69"/>
      <c r="L43" s="69"/>
      <c r="M43" s="69"/>
      <c r="N43" s="70"/>
      <c r="O43" s="71"/>
      <c r="P43" s="71"/>
      <c r="Q43" s="71"/>
      <c r="R43" s="71"/>
      <c r="S43" s="71"/>
      <c r="T43" s="72"/>
    </row>
    <row r="44" spans="2:20" x14ac:dyDescent="0.25">
      <c r="B44" s="65" t="s">
        <v>222</v>
      </c>
      <c r="C44" s="66">
        <v>1152.9000000000001</v>
      </c>
      <c r="D44" s="66">
        <v>1151.4302846357332</v>
      </c>
      <c r="E44" s="66">
        <f t="shared" si="0"/>
        <v>1.47</v>
      </c>
      <c r="F44" s="67" t="s">
        <v>72</v>
      </c>
      <c r="G44" s="68">
        <v>1.2</v>
      </c>
      <c r="H44" s="69">
        <f t="shared" si="1"/>
        <v>3.7699199999999999</v>
      </c>
      <c r="I44" s="69">
        <f t="shared" si="2"/>
        <v>5.5417823999999998</v>
      </c>
      <c r="J44" s="69">
        <f t="shared" si="3"/>
        <v>1.05</v>
      </c>
      <c r="K44" s="69">
        <f t="shared" si="4"/>
        <v>5.7842218539731869</v>
      </c>
      <c r="L44" s="69">
        <f t="shared" si="5"/>
        <v>2.8330882550072749</v>
      </c>
      <c r="M44" s="69">
        <f t="shared" si="6"/>
        <v>2.951133598965912</v>
      </c>
      <c r="N44" s="70"/>
      <c r="O44" s="71">
        <f t="shared" si="7"/>
        <v>1</v>
      </c>
      <c r="P44" s="71" t="str">
        <f t="shared" si="8"/>
        <v/>
      </c>
      <c r="Q44" s="71" t="str">
        <f t="shared" si="9"/>
        <v/>
      </c>
      <c r="R44" s="71" t="str">
        <f t="shared" si="10"/>
        <v/>
      </c>
      <c r="S44" s="71" t="str">
        <f t="shared" si="11"/>
        <v/>
      </c>
      <c r="T44" s="72" t="str">
        <f t="shared" si="12"/>
        <v/>
      </c>
    </row>
    <row r="45" spans="2:20" x14ac:dyDescent="0.25">
      <c r="B45" s="65" t="s">
        <v>223</v>
      </c>
      <c r="C45" s="66">
        <v>1149.8900000000001</v>
      </c>
      <c r="D45" s="66">
        <v>1148.4602676871666</v>
      </c>
      <c r="E45" s="66">
        <f t="shared" si="0"/>
        <v>1.43</v>
      </c>
      <c r="F45" s="67" t="s">
        <v>72</v>
      </c>
      <c r="G45" s="68">
        <v>1.2</v>
      </c>
      <c r="H45" s="69">
        <f t="shared" si="1"/>
        <v>3.7699199999999999</v>
      </c>
      <c r="I45" s="69">
        <f t="shared" si="2"/>
        <v>5.3909855999999996</v>
      </c>
      <c r="J45" s="69">
        <f t="shared" si="3"/>
        <v>1.05</v>
      </c>
      <c r="K45" s="69">
        <f t="shared" si="4"/>
        <v>5.6456776179498771</v>
      </c>
      <c r="L45" s="69">
        <f t="shared" si="5"/>
        <v>2.7652298536897355</v>
      </c>
      <c r="M45" s="69">
        <f t="shared" si="6"/>
        <v>2.8804477642601416</v>
      </c>
      <c r="N45" s="70"/>
      <c r="O45" s="71">
        <f t="shared" si="7"/>
        <v>1</v>
      </c>
      <c r="P45" s="71" t="str">
        <f t="shared" si="8"/>
        <v/>
      </c>
      <c r="Q45" s="71" t="str">
        <f t="shared" si="9"/>
        <v/>
      </c>
      <c r="R45" s="71" t="str">
        <f t="shared" si="10"/>
        <v/>
      </c>
      <c r="S45" s="71" t="str">
        <f t="shared" si="11"/>
        <v/>
      </c>
      <c r="T45" s="72" t="str">
        <f t="shared" si="12"/>
        <v/>
      </c>
    </row>
    <row r="46" spans="2:20" x14ac:dyDescent="0.25">
      <c r="B46" s="65" t="s">
        <v>224</v>
      </c>
      <c r="C46" s="66">
        <v>1154.4000000000001</v>
      </c>
      <c r="D46" s="66">
        <v>1152.9521093044755</v>
      </c>
      <c r="E46" s="66">
        <f t="shared" si="0"/>
        <v>1.45</v>
      </c>
      <c r="F46" s="67" t="s">
        <v>72</v>
      </c>
      <c r="G46" s="68">
        <v>1.2</v>
      </c>
      <c r="H46" s="69">
        <f t="shared" si="1"/>
        <v>3.7699199999999999</v>
      </c>
      <c r="I46" s="69">
        <f t="shared" si="2"/>
        <v>5.4663839999999997</v>
      </c>
      <c r="J46" s="69">
        <f t="shared" si="3"/>
        <v>1.05</v>
      </c>
      <c r="K46" s="69">
        <f t="shared" si="4"/>
        <v>5.7149497359615324</v>
      </c>
      <c r="L46" s="69">
        <f t="shared" si="5"/>
        <v>2.7991590543485056</v>
      </c>
      <c r="M46" s="69">
        <f t="shared" si="6"/>
        <v>2.9157906816130268</v>
      </c>
      <c r="N46" s="70"/>
      <c r="O46" s="71">
        <f t="shared" si="7"/>
        <v>1</v>
      </c>
      <c r="P46" s="71" t="str">
        <f t="shared" si="8"/>
        <v/>
      </c>
      <c r="Q46" s="71" t="str">
        <f t="shared" si="9"/>
        <v/>
      </c>
      <c r="R46" s="71" t="str">
        <f t="shared" si="10"/>
        <v/>
      </c>
      <c r="S46" s="71" t="str">
        <f t="shared" si="11"/>
        <v/>
      </c>
      <c r="T46" s="72" t="str">
        <f t="shared" si="12"/>
        <v/>
      </c>
    </row>
    <row r="47" spans="2:20" x14ac:dyDescent="0.25">
      <c r="B47" s="65"/>
      <c r="C47" s="66"/>
      <c r="D47" s="66"/>
      <c r="E47" s="66"/>
      <c r="F47" s="67"/>
      <c r="G47" s="68"/>
      <c r="H47" s="69"/>
      <c r="I47" s="69"/>
      <c r="J47" s="69"/>
      <c r="K47" s="69"/>
      <c r="L47" s="69"/>
      <c r="M47" s="69"/>
      <c r="N47" s="70"/>
      <c r="O47" s="71"/>
      <c r="P47" s="71"/>
      <c r="Q47" s="71"/>
      <c r="R47" s="71"/>
      <c r="S47" s="71"/>
      <c r="T47" s="72"/>
    </row>
    <row r="48" spans="2:20" x14ac:dyDescent="0.25">
      <c r="B48" s="65" t="s">
        <v>226</v>
      </c>
      <c r="C48" s="66">
        <v>1159.761</v>
      </c>
      <c r="D48" s="66">
        <v>1158.3478</v>
      </c>
      <c r="E48" s="66">
        <f t="shared" si="0"/>
        <v>1.41</v>
      </c>
      <c r="F48" s="67" t="s">
        <v>72</v>
      </c>
      <c r="G48" s="68">
        <v>1.2</v>
      </c>
      <c r="H48" s="69">
        <f t="shared" si="1"/>
        <v>3.7699199999999999</v>
      </c>
      <c r="I48" s="69">
        <f t="shared" si="2"/>
        <v>5.3155871999999995</v>
      </c>
      <c r="J48" s="69">
        <f t="shared" si="3"/>
        <v>1.05</v>
      </c>
      <c r="K48" s="69">
        <f t="shared" si="4"/>
        <v>5.5764054999382218</v>
      </c>
      <c r="L48" s="69">
        <f t="shared" si="5"/>
        <v>2.7313006530309658</v>
      </c>
      <c r="M48" s="69">
        <f t="shared" si="6"/>
        <v>2.845104846907256</v>
      </c>
      <c r="N48" s="70"/>
      <c r="O48" s="71">
        <f t="shared" si="7"/>
        <v>1</v>
      </c>
      <c r="P48" s="71" t="str">
        <f t="shared" si="8"/>
        <v/>
      </c>
      <c r="Q48" s="71" t="str">
        <f t="shared" si="9"/>
        <v/>
      </c>
      <c r="R48" s="71" t="str">
        <f t="shared" si="10"/>
        <v/>
      </c>
      <c r="S48" s="71" t="str">
        <f t="shared" si="11"/>
        <v/>
      </c>
      <c r="T48" s="72" t="str">
        <f t="shared" si="12"/>
        <v/>
      </c>
    </row>
    <row r="49" spans="2:20" x14ac:dyDescent="0.25">
      <c r="B49" s="65" t="s">
        <v>227</v>
      </c>
      <c r="C49" s="66">
        <v>1147.1199999999999</v>
      </c>
      <c r="D49" s="66">
        <v>1145.6801760920969</v>
      </c>
      <c r="E49" s="66">
        <f t="shared" si="0"/>
        <v>1.44</v>
      </c>
      <c r="F49" s="67" t="s">
        <v>72</v>
      </c>
      <c r="G49" s="68">
        <v>1.2</v>
      </c>
      <c r="H49" s="69">
        <f t="shared" si="1"/>
        <v>3.7699199999999999</v>
      </c>
      <c r="I49" s="69">
        <f t="shared" si="2"/>
        <v>5.4286848000000001</v>
      </c>
      <c r="J49" s="69">
        <f t="shared" si="3"/>
        <v>1.05</v>
      </c>
      <c r="K49" s="69">
        <f t="shared" si="4"/>
        <v>5.6803136769557048</v>
      </c>
      <c r="L49" s="69">
        <f t="shared" si="5"/>
        <v>2.7821944540191206</v>
      </c>
      <c r="M49" s="69">
        <f t="shared" si="6"/>
        <v>2.8981192229365842</v>
      </c>
      <c r="N49" s="70"/>
      <c r="O49" s="71">
        <f t="shared" si="7"/>
        <v>1</v>
      </c>
      <c r="P49" s="71" t="str">
        <f t="shared" si="8"/>
        <v/>
      </c>
      <c r="Q49" s="71" t="str">
        <f t="shared" si="9"/>
        <v/>
      </c>
      <c r="R49" s="71" t="str">
        <f t="shared" si="10"/>
        <v/>
      </c>
      <c r="S49" s="71" t="str">
        <f t="shared" si="11"/>
        <v/>
      </c>
      <c r="T49" s="72" t="str">
        <f t="shared" si="12"/>
        <v/>
      </c>
    </row>
    <row r="50" spans="2:20" x14ac:dyDescent="0.25">
      <c r="B50" s="65" t="s">
        <v>228</v>
      </c>
      <c r="C50" s="66">
        <v>1128.9010000000001</v>
      </c>
      <c r="D50" s="66">
        <v>1127.4768168074456</v>
      </c>
      <c r="E50" s="66">
        <f t="shared" si="0"/>
        <v>1.42</v>
      </c>
      <c r="F50" s="67" t="s">
        <v>72</v>
      </c>
      <c r="G50" s="68">
        <v>1.2</v>
      </c>
      <c r="H50" s="69">
        <f t="shared" si="1"/>
        <v>3.7699199999999999</v>
      </c>
      <c r="I50" s="69">
        <f t="shared" si="2"/>
        <v>5.3532864</v>
      </c>
      <c r="J50" s="69">
        <f t="shared" si="3"/>
        <v>1.05</v>
      </c>
      <c r="K50" s="69">
        <f t="shared" si="4"/>
        <v>5.6110415589440494</v>
      </c>
      <c r="L50" s="69">
        <f t="shared" si="5"/>
        <v>2.7482652533603509</v>
      </c>
      <c r="M50" s="69">
        <f t="shared" si="6"/>
        <v>2.8627763055836986</v>
      </c>
      <c r="N50" s="70"/>
      <c r="O50" s="71">
        <f t="shared" si="7"/>
        <v>1</v>
      </c>
      <c r="P50" s="71" t="str">
        <f t="shared" si="8"/>
        <v/>
      </c>
      <c r="Q50" s="71" t="str">
        <f t="shared" si="9"/>
        <v/>
      </c>
      <c r="R50" s="71" t="str">
        <f t="shared" si="10"/>
        <v/>
      </c>
      <c r="S50" s="71" t="str">
        <f t="shared" si="11"/>
        <v/>
      </c>
      <c r="T50" s="72" t="str">
        <f t="shared" si="12"/>
        <v/>
      </c>
    </row>
    <row r="51" spans="2:20" x14ac:dyDescent="0.25">
      <c r="B51" s="65"/>
      <c r="C51" s="66"/>
      <c r="D51" s="66"/>
      <c r="E51" s="66"/>
      <c r="F51" s="67"/>
      <c r="G51" s="68"/>
      <c r="H51" s="69"/>
      <c r="I51" s="69"/>
      <c r="J51" s="69"/>
      <c r="K51" s="69"/>
      <c r="L51" s="69"/>
      <c r="M51" s="69"/>
      <c r="N51" s="70"/>
      <c r="O51" s="71"/>
      <c r="P51" s="71"/>
      <c r="Q51" s="71"/>
      <c r="R51" s="71"/>
      <c r="S51" s="71"/>
      <c r="T51" s="72"/>
    </row>
    <row r="52" spans="2:20" x14ac:dyDescent="0.25">
      <c r="B52" s="65" t="s">
        <v>230</v>
      </c>
      <c r="C52" s="66">
        <v>1126.2180000000001</v>
      </c>
      <c r="D52" s="66">
        <v>1124.7964124213718</v>
      </c>
      <c r="E52" s="66">
        <f t="shared" si="0"/>
        <v>1.42</v>
      </c>
      <c r="F52" s="67" t="s">
        <v>72</v>
      </c>
      <c r="G52" s="68">
        <v>1.2</v>
      </c>
      <c r="H52" s="69">
        <f t="shared" si="1"/>
        <v>3.7699199999999999</v>
      </c>
      <c r="I52" s="69">
        <f t="shared" si="2"/>
        <v>5.3532864</v>
      </c>
      <c r="J52" s="69">
        <f t="shared" si="3"/>
        <v>1.05</v>
      </c>
      <c r="K52" s="69">
        <f t="shared" si="4"/>
        <v>5.6110415589440494</v>
      </c>
      <c r="L52" s="69">
        <f t="shared" si="5"/>
        <v>2.7482652533603509</v>
      </c>
      <c r="M52" s="69">
        <f t="shared" si="6"/>
        <v>2.8627763055836986</v>
      </c>
      <c r="N52" s="70"/>
      <c r="O52" s="71">
        <f t="shared" si="7"/>
        <v>1</v>
      </c>
      <c r="P52" s="71" t="str">
        <f t="shared" si="8"/>
        <v/>
      </c>
      <c r="Q52" s="71" t="str">
        <f t="shared" si="9"/>
        <v/>
      </c>
      <c r="R52" s="71" t="str">
        <f t="shared" si="10"/>
        <v/>
      </c>
      <c r="S52" s="71" t="str">
        <f t="shared" si="11"/>
        <v/>
      </c>
      <c r="T52" s="72" t="str">
        <f t="shared" si="12"/>
        <v/>
      </c>
    </row>
    <row r="53" spans="2:20" x14ac:dyDescent="0.25">
      <c r="B53" s="65" t="s">
        <v>231</v>
      </c>
      <c r="C53" s="66">
        <v>1125.165</v>
      </c>
      <c r="D53" s="66">
        <v>1123.7143224390138</v>
      </c>
      <c r="E53" s="66">
        <f t="shared" si="0"/>
        <v>1.45</v>
      </c>
      <c r="F53" s="67" t="s">
        <v>72</v>
      </c>
      <c r="G53" s="68">
        <v>1.2</v>
      </c>
      <c r="H53" s="69">
        <f t="shared" si="1"/>
        <v>3.7699199999999999</v>
      </c>
      <c r="I53" s="69">
        <f t="shared" si="2"/>
        <v>5.4663839999999997</v>
      </c>
      <c r="J53" s="69">
        <f t="shared" si="3"/>
        <v>1.05</v>
      </c>
      <c r="K53" s="69">
        <f t="shared" si="4"/>
        <v>5.7149497359615324</v>
      </c>
      <c r="L53" s="69">
        <f t="shared" si="5"/>
        <v>2.7991590543485056</v>
      </c>
      <c r="M53" s="69">
        <f t="shared" si="6"/>
        <v>2.9157906816130268</v>
      </c>
      <c r="N53" s="70"/>
      <c r="O53" s="71">
        <f t="shared" si="7"/>
        <v>1</v>
      </c>
      <c r="P53" s="71" t="str">
        <f t="shared" si="8"/>
        <v/>
      </c>
      <c r="Q53" s="71" t="str">
        <f t="shared" si="9"/>
        <v/>
      </c>
      <c r="R53" s="71" t="str">
        <f t="shared" si="10"/>
        <v/>
      </c>
      <c r="S53" s="71" t="str">
        <f t="shared" si="11"/>
        <v/>
      </c>
      <c r="T53" s="72" t="str">
        <f t="shared" si="12"/>
        <v/>
      </c>
    </row>
    <row r="54" spans="2:20" x14ac:dyDescent="0.25">
      <c r="B54" s="65"/>
      <c r="C54" s="66"/>
      <c r="D54" s="66"/>
      <c r="E54" s="66"/>
      <c r="F54" s="67"/>
      <c r="G54" s="68"/>
      <c r="H54" s="69"/>
      <c r="I54" s="69"/>
      <c r="J54" s="69"/>
      <c r="K54" s="69"/>
      <c r="L54" s="69"/>
      <c r="M54" s="69"/>
      <c r="N54" s="70"/>
      <c r="O54" s="71"/>
      <c r="P54" s="71"/>
      <c r="Q54" s="71"/>
      <c r="R54" s="71"/>
      <c r="S54" s="71"/>
      <c r="T54" s="72"/>
    </row>
    <row r="55" spans="2:20" x14ac:dyDescent="0.25">
      <c r="B55" s="65" t="s">
        <v>233</v>
      </c>
      <c r="C55" s="66">
        <v>1124.319</v>
      </c>
      <c r="D55" s="66">
        <v>1122.8614062218264</v>
      </c>
      <c r="E55" s="66">
        <f t="shared" si="0"/>
        <v>1.46</v>
      </c>
      <c r="F55" s="67" t="s">
        <v>72</v>
      </c>
      <c r="G55" s="68">
        <v>1.2</v>
      </c>
      <c r="H55" s="69">
        <f t="shared" si="1"/>
        <v>3.7699199999999999</v>
      </c>
      <c r="I55" s="69">
        <f t="shared" si="2"/>
        <v>5.5040832000000002</v>
      </c>
      <c r="J55" s="69">
        <f t="shared" si="3"/>
        <v>1.05</v>
      </c>
      <c r="K55" s="69">
        <f t="shared" si="4"/>
        <v>5.7495857949673592</v>
      </c>
      <c r="L55" s="69">
        <f t="shared" si="5"/>
        <v>2.8161236546778898</v>
      </c>
      <c r="M55" s="69">
        <f t="shared" si="6"/>
        <v>2.9334621402894694</v>
      </c>
      <c r="N55" s="70"/>
      <c r="O55" s="71">
        <f t="shared" si="7"/>
        <v>1</v>
      </c>
      <c r="P55" s="71" t="str">
        <f t="shared" si="8"/>
        <v/>
      </c>
      <c r="Q55" s="71" t="str">
        <f t="shared" si="9"/>
        <v/>
      </c>
      <c r="R55" s="71" t="str">
        <f t="shared" si="10"/>
        <v/>
      </c>
      <c r="S55" s="71" t="str">
        <f t="shared" si="11"/>
        <v/>
      </c>
      <c r="T55" s="72" t="str">
        <f t="shared" si="12"/>
        <v/>
      </c>
    </row>
    <row r="56" spans="2:20" x14ac:dyDescent="0.25">
      <c r="B56" s="65" t="s">
        <v>234</v>
      </c>
      <c r="C56" s="66">
        <v>1155.271</v>
      </c>
      <c r="D56" s="66">
        <v>1153.4032277294541</v>
      </c>
      <c r="E56" s="66">
        <f t="shared" si="0"/>
        <v>1.87</v>
      </c>
      <c r="F56" s="67" t="s">
        <v>72</v>
      </c>
      <c r="G56" s="68">
        <v>1.2</v>
      </c>
      <c r="H56" s="69">
        <f t="shared" si="1"/>
        <v>3.7699199999999999</v>
      </c>
      <c r="I56" s="69">
        <f t="shared" si="2"/>
        <v>7.0497504000000006</v>
      </c>
      <c r="J56" s="69">
        <f t="shared" si="3"/>
        <v>1.05</v>
      </c>
      <c r="K56" s="69">
        <f t="shared" si="4"/>
        <v>7.1696642142062874</v>
      </c>
      <c r="L56" s="69">
        <f t="shared" si="5"/>
        <v>3.5116722681826715</v>
      </c>
      <c r="M56" s="69">
        <f t="shared" si="6"/>
        <v>3.6579919460236159</v>
      </c>
      <c r="N56" s="70"/>
      <c r="O56" s="71" t="str">
        <f t="shared" si="7"/>
        <v/>
      </c>
      <c r="P56" s="71">
        <f t="shared" si="8"/>
        <v>1</v>
      </c>
      <c r="Q56" s="71" t="str">
        <f t="shared" si="9"/>
        <v/>
      </c>
      <c r="R56" s="71" t="str">
        <f t="shared" si="10"/>
        <v/>
      </c>
      <c r="S56" s="71" t="str">
        <f t="shared" si="11"/>
        <v/>
      </c>
      <c r="T56" s="72" t="str">
        <f t="shared" si="12"/>
        <v/>
      </c>
    </row>
    <row r="57" spans="2:20" x14ac:dyDescent="0.25">
      <c r="B57" s="65" t="s">
        <v>235</v>
      </c>
      <c r="C57" s="66">
        <v>1124.086</v>
      </c>
      <c r="D57" s="66">
        <v>1122.6489550260524</v>
      </c>
      <c r="E57" s="66">
        <f t="shared" si="0"/>
        <v>1.44</v>
      </c>
      <c r="F57" s="67" t="s">
        <v>72</v>
      </c>
      <c r="G57" s="68">
        <v>1.2</v>
      </c>
      <c r="H57" s="69">
        <f t="shared" si="1"/>
        <v>3.7699199999999999</v>
      </c>
      <c r="I57" s="69">
        <f t="shared" si="2"/>
        <v>5.4286848000000001</v>
      </c>
      <c r="J57" s="69">
        <f t="shared" si="3"/>
        <v>1.05</v>
      </c>
      <c r="K57" s="69">
        <f t="shared" si="4"/>
        <v>5.6803136769557048</v>
      </c>
      <c r="L57" s="69">
        <f t="shared" si="5"/>
        <v>2.7821944540191206</v>
      </c>
      <c r="M57" s="69">
        <f t="shared" si="6"/>
        <v>2.8981192229365842</v>
      </c>
      <c r="N57" s="70"/>
      <c r="O57" s="71">
        <f t="shared" si="7"/>
        <v>1</v>
      </c>
      <c r="P57" s="71" t="str">
        <f t="shared" si="8"/>
        <v/>
      </c>
      <c r="Q57" s="71" t="str">
        <f t="shared" si="9"/>
        <v/>
      </c>
      <c r="R57" s="71" t="str">
        <f t="shared" si="10"/>
        <v/>
      </c>
      <c r="S57" s="71" t="str">
        <f t="shared" si="11"/>
        <v/>
      </c>
      <c r="T57" s="72" t="str">
        <f t="shared" si="12"/>
        <v/>
      </c>
    </row>
    <row r="58" spans="2:20" x14ac:dyDescent="0.25">
      <c r="B58" s="65" t="s">
        <v>236</v>
      </c>
      <c r="C58" s="66">
        <v>1125.2639999999999</v>
      </c>
      <c r="D58" s="66">
        <v>1123.8607999999999</v>
      </c>
      <c r="E58" s="66">
        <f t="shared" si="0"/>
        <v>1.4</v>
      </c>
      <c r="F58" s="67" t="s">
        <v>72</v>
      </c>
      <c r="G58" s="68">
        <v>1.2</v>
      </c>
      <c r="H58" s="69">
        <f t="shared" si="1"/>
        <v>3.7699199999999999</v>
      </c>
      <c r="I58" s="69">
        <f t="shared" si="2"/>
        <v>5.2778879999999999</v>
      </c>
      <c r="J58" s="69">
        <f t="shared" si="3"/>
        <v>1.05</v>
      </c>
      <c r="K58" s="69">
        <f t="shared" si="4"/>
        <v>5.5417694409323941</v>
      </c>
      <c r="L58" s="69">
        <f t="shared" si="5"/>
        <v>2.7143360527015807</v>
      </c>
      <c r="M58" s="69">
        <f t="shared" si="6"/>
        <v>2.8274333882308134</v>
      </c>
      <c r="N58" s="70"/>
      <c r="O58" s="71">
        <f t="shared" si="7"/>
        <v>1</v>
      </c>
      <c r="P58" s="71" t="str">
        <f t="shared" si="8"/>
        <v/>
      </c>
      <c r="Q58" s="71" t="str">
        <f t="shared" si="9"/>
        <v/>
      </c>
      <c r="R58" s="71" t="str">
        <f t="shared" si="10"/>
        <v/>
      </c>
      <c r="S58" s="71" t="str">
        <f t="shared" si="11"/>
        <v/>
      </c>
      <c r="T58" s="72" t="str">
        <f t="shared" si="12"/>
        <v/>
      </c>
    </row>
    <row r="59" spans="2:20" x14ac:dyDescent="0.25">
      <c r="B59" s="65" t="s">
        <v>237</v>
      </c>
      <c r="C59" s="66">
        <v>1124.2570000000001</v>
      </c>
      <c r="D59" s="66">
        <v>1122.7828557743474</v>
      </c>
      <c r="E59" s="66">
        <f t="shared" si="0"/>
        <v>1.47</v>
      </c>
      <c r="F59" s="67" t="s">
        <v>72</v>
      </c>
      <c r="G59" s="68">
        <v>1.2</v>
      </c>
      <c r="H59" s="69">
        <f t="shared" si="1"/>
        <v>3.7699199999999999</v>
      </c>
      <c r="I59" s="69">
        <f t="shared" si="2"/>
        <v>5.5417823999999998</v>
      </c>
      <c r="J59" s="69">
        <f t="shared" si="3"/>
        <v>1.05</v>
      </c>
      <c r="K59" s="69">
        <f t="shared" si="4"/>
        <v>5.7842218539731869</v>
      </c>
      <c r="L59" s="69">
        <f t="shared" si="5"/>
        <v>2.8330882550072749</v>
      </c>
      <c r="M59" s="69">
        <f t="shared" si="6"/>
        <v>2.951133598965912</v>
      </c>
      <c r="N59" s="70"/>
      <c r="O59" s="71">
        <f t="shared" si="7"/>
        <v>1</v>
      </c>
      <c r="P59" s="71" t="str">
        <f t="shared" si="8"/>
        <v/>
      </c>
      <c r="Q59" s="71" t="str">
        <f t="shared" si="9"/>
        <v/>
      </c>
      <c r="R59" s="71" t="str">
        <f t="shared" si="10"/>
        <v/>
      </c>
      <c r="S59" s="71" t="str">
        <f t="shared" si="11"/>
        <v/>
      </c>
      <c r="T59" s="72" t="str">
        <f t="shared" si="12"/>
        <v/>
      </c>
    </row>
    <row r="60" spans="2:20" x14ac:dyDescent="0.25">
      <c r="B60" s="65" t="s">
        <v>238</v>
      </c>
      <c r="C60" s="66">
        <v>1124.261</v>
      </c>
      <c r="D60" s="66">
        <v>1122.8366715609875</v>
      </c>
      <c r="E60" s="66">
        <f t="shared" si="0"/>
        <v>1.42</v>
      </c>
      <c r="F60" s="67" t="s">
        <v>72</v>
      </c>
      <c r="G60" s="68">
        <v>1.2</v>
      </c>
      <c r="H60" s="69">
        <f t="shared" si="1"/>
        <v>3.7699199999999999</v>
      </c>
      <c r="I60" s="69">
        <f t="shared" si="2"/>
        <v>5.3532864</v>
      </c>
      <c r="J60" s="69">
        <f t="shared" si="3"/>
        <v>1.05</v>
      </c>
      <c r="K60" s="69">
        <f t="shared" si="4"/>
        <v>5.6110415589440494</v>
      </c>
      <c r="L60" s="69">
        <f t="shared" si="5"/>
        <v>2.7482652533603509</v>
      </c>
      <c r="M60" s="69">
        <f t="shared" si="6"/>
        <v>2.8627763055836986</v>
      </c>
      <c r="N60" s="70"/>
      <c r="O60" s="71">
        <f t="shared" si="7"/>
        <v>1</v>
      </c>
      <c r="P60" s="71" t="str">
        <f t="shared" si="8"/>
        <v/>
      </c>
      <c r="Q60" s="71" t="str">
        <f t="shared" si="9"/>
        <v/>
      </c>
      <c r="R60" s="71" t="str">
        <f t="shared" si="10"/>
        <v/>
      </c>
      <c r="S60" s="71" t="str">
        <f t="shared" si="11"/>
        <v/>
      </c>
      <c r="T60" s="72" t="str">
        <f t="shared" si="12"/>
        <v/>
      </c>
    </row>
    <row r="61" spans="2:20" x14ac:dyDescent="0.25">
      <c r="B61" s="65" t="s">
        <v>239</v>
      </c>
      <c r="C61" s="66">
        <v>1123.645</v>
      </c>
      <c r="D61" s="66">
        <v>1122.205602573144</v>
      </c>
      <c r="E61" s="66">
        <f t="shared" si="0"/>
        <v>1.44</v>
      </c>
      <c r="F61" s="67" t="s">
        <v>72</v>
      </c>
      <c r="G61" s="68">
        <v>1.2</v>
      </c>
      <c r="H61" s="69">
        <f t="shared" si="1"/>
        <v>3.7699199999999999</v>
      </c>
      <c r="I61" s="69">
        <f t="shared" si="2"/>
        <v>5.4286848000000001</v>
      </c>
      <c r="J61" s="69">
        <f t="shared" si="3"/>
        <v>1.05</v>
      </c>
      <c r="K61" s="69">
        <f t="shared" si="4"/>
        <v>5.6803136769557048</v>
      </c>
      <c r="L61" s="69">
        <f t="shared" si="5"/>
        <v>2.7821944540191206</v>
      </c>
      <c r="M61" s="69">
        <f t="shared" si="6"/>
        <v>2.8981192229365842</v>
      </c>
      <c r="N61" s="70"/>
      <c r="O61" s="71">
        <f t="shared" si="7"/>
        <v>1</v>
      </c>
      <c r="P61" s="71" t="str">
        <f t="shared" si="8"/>
        <v/>
      </c>
      <c r="Q61" s="71" t="str">
        <f t="shared" si="9"/>
        <v/>
      </c>
      <c r="R61" s="71" t="str">
        <f t="shared" si="10"/>
        <v/>
      </c>
      <c r="S61" s="71" t="str">
        <f t="shared" si="11"/>
        <v/>
      </c>
      <c r="T61" s="72" t="str">
        <f t="shared" si="12"/>
        <v/>
      </c>
    </row>
    <row r="62" spans="2:20" x14ac:dyDescent="0.25">
      <c r="B62" s="65" t="s">
        <v>240</v>
      </c>
      <c r="C62" s="66">
        <v>1125.83</v>
      </c>
      <c r="D62" s="66">
        <v>1124.4268</v>
      </c>
      <c r="E62" s="66">
        <f t="shared" si="0"/>
        <v>1.4</v>
      </c>
      <c r="F62" s="67" t="s">
        <v>72</v>
      </c>
      <c r="G62" s="68">
        <v>1.2</v>
      </c>
      <c r="H62" s="69">
        <f t="shared" si="1"/>
        <v>3.7699199999999999</v>
      </c>
      <c r="I62" s="69">
        <f t="shared" si="2"/>
        <v>5.2778879999999999</v>
      </c>
      <c r="J62" s="69">
        <f t="shared" si="3"/>
        <v>1.05</v>
      </c>
      <c r="K62" s="69">
        <f t="shared" si="4"/>
        <v>5.5417694409323941</v>
      </c>
      <c r="L62" s="69">
        <f t="shared" si="5"/>
        <v>2.7143360527015807</v>
      </c>
      <c r="M62" s="69">
        <f t="shared" si="6"/>
        <v>2.8274333882308134</v>
      </c>
      <c r="N62" s="70"/>
      <c r="O62" s="71">
        <f t="shared" si="7"/>
        <v>1</v>
      </c>
      <c r="P62" s="71" t="str">
        <f t="shared" si="8"/>
        <v/>
      </c>
      <c r="Q62" s="71" t="str">
        <f t="shared" si="9"/>
        <v/>
      </c>
      <c r="R62" s="71" t="str">
        <f t="shared" si="10"/>
        <v/>
      </c>
      <c r="S62" s="71" t="str">
        <f t="shared" si="11"/>
        <v/>
      </c>
      <c r="T62" s="72" t="str">
        <f t="shared" si="12"/>
        <v/>
      </c>
    </row>
    <row r="63" spans="2:20" x14ac:dyDescent="0.25">
      <c r="B63" s="65" t="s">
        <v>241</v>
      </c>
      <c r="C63" s="66">
        <v>1123.0709999999999</v>
      </c>
      <c r="D63" s="66">
        <v>1121.5646082514891</v>
      </c>
      <c r="E63" s="66">
        <f t="shared" si="0"/>
        <v>1.51</v>
      </c>
      <c r="F63" s="67" t="s">
        <v>72</v>
      </c>
      <c r="G63" s="68">
        <v>1.2</v>
      </c>
      <c r="H63" s="69">
        <f t="shared" si="1"/>
        <v>3.7699199999999999</v>
      </c>
      <c r="I63" s="69">
        <f t="shared" si="2"/>
        <v>5.6925792</v>
      </c>
      <c r="J63" s="69">
        <f t="shared" si="3"/>
        <v>1.05</v>
      </c>
      <c r="K63" s="69">
        <f t="shared" si="4"/>
        <v>5.9227660899964967</v>
      </c>
      <c r="L63" s="69">
        <f t="shared" si="5"/>
        <v>2.9009466563248143</v>
      </c>
      <c r="M63" s="69">
        <f t="shared" si="6"/>
        <v>3.0218194336716824</v>
      </c>
      <c r="N63" s="70"/>
      <c r="O63" s="71" t="str">
        <f t="shared" si="7"/>
        <v/>
      </c>
      <c r="P63" s="71">
        <f t="shared" si="8"/>
        <v>1</v>
      </c>
      <c r="Q63" s="71" t="str">
        <f t="shared" si="9"/>
        <v/>
      </c>
      <c r="R63" s="71" t="str">
        <f t="shared" si="10"/>
        <v/>
      </c>
      <c r="S63" s="71" t="str">
        <f t="shared" si="11"/>
        <v/>
      </c>
      <c r="T63" s="72" t="str">
        <f t="shared" si="12"/>
        <v/>
      </c>
    </row>
    <row r="64" spans="2:20" x14ac:dyDescent="0.25">
      <c r="B64" s="65" t="s">
        <v>26</v>
      </c>
      <c r="C64" s="66">
        <v>1122.23</v>
      </c>
      <c r="D64" s="66">
        <v>1120.4764019728495</v>
      </c>
      <c r="E64" s="66">
        <f t="shared" si="0"/>
        <v>1.75</v>
      </c>
      <c r="F64" s="67" t="s">
        <v>72</v>
      </c>
      <c r="G64" s="68">
        <v>1.2</v>
      </c>
      <c r="H64" s="69">
        <f t="shared" si="1"/>
        <v>3.7699199999999999</v>
      </c>
      <c r="I64" s="69">
        <f t="shared" si="2"/>
        <v>6.5973600000000001</v>
      </c>
      <c r="J64" s="69">
        <f t="shared" si="3"/>
        <v>1.05</v>
      </c>
      <c r="K64" s="69">
        <f t="shared" si="4"/>
        <v>6.7540315061363563</v>
      </c>
      <c r="L64" s="69">
        <f t="shared" si="5"/>
        <v>3.308097064230052</v>
      </c>
      <c r="M64" s="69">
        <f t="shared" si="6"/>
        <v>3.4459344419063043</v>
      </c>
      <c r="N64" s="70"/>
      <c r="O64" s="71" t="str">
        <f t="shared" si="7"/>
        <v/>
      </c>
      <c r="P64" s="71">
        <f t="shared" si="8"/>
        <v>1</v>
      </c>
      <c r="Q64" s="71" t="str">
        <f t="shared" si="9"/>
        <v/>
      </c>
      <c r="R64" s="71" t="str">
        <f t="shared" si="10"/>
        <v/>
      </c>
      <c r="S64" s="71" t="str">
        <f t="shared" si="11"/>
        <v/>
      </c>
      <c r="T64" s="72" t="str">
        <f t="shared" si="12"/>
        <v/>
      </c>
    </row>
    <row r="65" spans="2:20" x14ac:dyDescent="0.25">
      <c r="B65" s="65" t="s">
        <v>242</v>
      </c>
      <c r="C65" s="66">
        <v>1122.3610000000001</v>
      </c>
      <c r="D65" s="66">
        <v>1120.9045403919822</v>
      </c>
      <c r="E65" s="66">
        <f t="shared" si="0"/>
        <v>1.46</v>
      </c>
      <c r="F65" s="67" t="s">
        <v>72</v>
      </c>
      <c r="G65" s="68">
        <v>1.2</v>
      </c>
      <c r="H65" s="69">
        <f t="shared" si="1"/>
        <v>3.7699199999999999</v>
      </c>
      <c r="I65" s="69">
        <f t="shared" si="2"/>
        <v>5.5040832000000002</v>
      </c>
      <c r="J65" s="69">
        <f t="shared" si="3"/>
        <v>1.05</v>
      </c>
      <c r="K65" s="69">
        <f t="shared" si="4"/>
        <v>5.7495857949673592</v>
      </c>
      <c r="L65" s="69">
        <f t="shared" si="5"/>
        <v>2.8161236546778898</v>
      </c>
      <c r="M65" s="69">
        <f t="shared" si="6"/>
        <v>2.9334621402894694</v>
      </c>
      <c r="N65" s="70"/>
      <c r="O65" s="71">
        <f t="shared" si="7"/>
        <v>1</v>
      </c>
      <c r="P65" s="71" t="str">
        <f t="shared" si="8"/>
        <v/>
      </c>
      <c r="Q65" s="71" t="str">
        <f t="shared" si="9"/>
        <v/>
      </c>
      <c r="R65" s="71" t="str">
        <f t="shared" si="10"/>
        <v/>
      </c>
      <c r="S65" s="71" t="str">
        <f t="shared" si="11"/>
        <v/>
      </c>
      <c r="T65" s="72" t="str">
        <f t="shared" si="12"/>
        <v/>
      </c>
    </row>
    <row r="66" spans="2:20" x14ac:dyDescent="0.25">
      <c r="B66" s="65" t="s">
        <v>243</v>
      </c>
      <c r="C66" s="66">
        <v>1122.4010000000001</v>
      </c>
      <c r="D66" s="66">
        <v>1120.8200403640753</v>
      </c>
      <c r="E66" s="66">
        <f t="shared" si="0"/>
        <v>1.58</v>
      </c>
      <c r="F66" s="67" t="s">
        <v>72</v>
      </c>
      <c r="G66" s="68">
        <v>1.2</v>
      </c>
      <c r="H66" s="69">
        <f t="shared" si="1"/>
        <v>3.7699199999999999</v>
      </c>
      <c r="I66" s="69">
        <f t="shared" si="2"/>
        <v>5.9564735999999998</v>
      </c>
      <c r="J66" s="69">
        <f t="shared" si="3"/>
        <v>1.05</v>
      </c>
      <c r="K66" s="69">
        <f t="shared" si="4"/>
        <v>6.1652185030372895</v>
      </c>
      <c r="L66" s="69">
        <f t="shared" si="5"/>
        <v>3.0196988586305089</v>
      </c>
      <c r="M66" s="69">
        <f t="shared" si="6"/>
        <v>3.1455196444067806</v>
      </c>
      <c r="N66" s="70"/>
      <c r="O66" s="71" t="str">
        <f t="shared" si="7"/>
        <v/>
      </c>
      <c r="P66" s="71">
        <f t="shared" si="8"/>
        <v>1</v>
      </c>
      <c r="Q66" s="71" t="str">
        <f t="shared" si="9"/>
        <v/>
      </c>
      <c r="R66" s="71" t="str">
        <f t="shared" si="10"/>
        <v/>
      </c>
      <c r="S66" s="71" t="str">
        <f t="shared" si="11"/>
        <v/>
      </c>
      <c r="T66" s="72" t="str">
        <f t="shared" si="12"/>
        <v/>
      </c>
    </row>
    <row r="67" spans="2:20" x14ac:dyDescent="0.25">
      <c r="B67" s="65" t="s">
        <v>27</v>
      </c>
      <c r="C67" s="66">
        <v>1154.271</v>
      </c>
      <c r="D67" s="66">
        <v>1152.8223854182827</v>
      </c>
      <c r="E67" s="66">
        <f t="shared" si="0"/>
        <v>1.45</v>
      </c>
      <c r="F67" s="67" t="s">
        <v>72</v>
      </c>
      <c r="G67" s="68">
        <v>1.2</v>
      </c>
      <c r="H67" s="69">
        <f t="shared" si="1"/>
        <v>3.7699199999999999</v>
      </c>
      <c r="I67" s="69">
        <f t="shared" si="2"/>
        <v>5.4663839999999997</v>
      </c>
      <c r="J67" s="69">
        <f t="shared" si="3"/>
        <v>1.05</v>
      </c>
      <c r="K67" s="69">
        <f t="shared" si="4"/>
        <v>5.7149497359615324</v>
      </c>
      <c r="L67" s="69">
        <f t="shared" si="5"/>
        <v>2.7991590543485056</v>
      </c>
      <c r="M67" s="69">
        <f t="shared" si="6"/>
        <v>2.9157906816130268</v>
      </c>
      <c r="N67" s="70"/>
      <c r="O67" s="71">
        <f t="shared" si="7"/>
        <v>1</v>
      </c>
      <c r="P67" s="71" t="str">
        <f t="shared" si="8"/>
        <v/>
      </c>
      <c r="Q67" s="71" t="str">
        <f t="shared" si="9"/>
        <v/>
      </c>
      <c r="R67" s="71" t="str">
        <f t="shared" si="10"/>
        <v/>
      </c>
      <c r="S67" s="71" t="str">
        <f t="shared" si="11"/>
        <v/>
      </c>
      <c r="T67" s="72" t="str">
        <f t="shared" si="12"/>
        <v/>
      </c>
    </row>
    <row r="68" spans="2:20" x14ac:dyDescent="0.25">
      <c r="B68" s="65" t="s">
        <v>244</v>
      </c>
      <c r="C68" s="66">
        <v>1123.2080000000001</v>
      </c>
      <c r="D68" s="66">
        <v>1121.7328119698327</v>
      </c>
      <c r="E68" s="66">
        <f t="shared" si="0"/>
        <v>1.48</v>
      </c>
      <c r="F68" s="67" t="s">
        <v>72</v>
      </c>
      <c r="G68" s="68">
        <v>1.2</v>
      </c>
      <c r="H68" s="69">
        <f t="shared" si="1"/>
        <v>3.7699199999999999</v>
      </c>
      <c r="I68" s="69">
        <f t="shared" si="2"/>
        <v>5.5794816000000003</v>
      </c>
      <c r="J68" s="69">
        <f t="shared" si="3"/>
        <v>1.05</v>
      </c>
      <c r="K68" s="69">
        <f t="shared" si="4"/>
        <v>5.8188579129790146</v>
      </c>
      <c r="L68" s="69">
        <f t="shared" si="5"/>
        <v>2.85005285533666</v>
      </c>
      <c r="M68" s="69">
        <f t="shared" si="6"/>
        <v>2.9688050576423546</v>
      </c>
      <c r="N68" s="70"/>
      <c r="O68" s="71">
        <f t="shared" si="7"/>
        <v>1</v>
      </c>
      <c r="P68" s="71" t="str">
        <f t="shared" si="8"/>
        <v/>
      </c>
      <c r="Q68" s="71" t="str">
        <f t="shared" si="9"/>
        <v/>
      </c>
      <c r="R68" s="71" t="str">
        <f t="shared" si="10"/>
        <v/>
      </c>
      <c r="S68" s="71" t="str">
        <f t="shared" si="11"/>
        <v/>
      </c>
      <c r="T68" s="72" t="str">
        <f t="shared" si="12"/>
        <v/>
      </c>
    </row>
    <row r="69" spans="2:20" x14ac:dyDescent="0.25">
      <c r="B69" s="65" t="s">
        <v>245</v>
      </c>
      <c r="C69" s="66">
        <v>1126.0920000000001</v>
      </c>
      <c r="D69" s="66">
        <v>1124.6211267366155</v>
      </c>
      <c r="E69" s="66">
        <f t="shared" si="0"/>
        <v>1.47</v>
      </c>
      <c r="F69" s="67" t="s">
        <v>72</v>
      </c>
      <c r="G69" s="68">
        <v>1.2</v>
      </c>
      <c r="H69" s="69">
        <f t="shared" si="1"/>
        <v>3.7699199999999999</v>
      </c>
      <c r="I69" s="69">
        <f t="shared" si="2"/>
        <v>5.5417823999999998</v>
      </c>
      <c r="J69" s="69">
        <f t="shared" si="3"/>
        <v>1.05</v>
      </c>
      <c r="K69" s="69">
        <f t="shared" si="4"/>
        <v>5.7842218539731869</v>
      </c>
      <c r="L69" s="69">
        <f t="shared" si="5"/>
        <v>2.8330882550072749</v>
      </c>
      <c r="M69" s="69">
        <f t="shared" si="6"/>
        <v>2.951133598965912</v>
      </c>
      <c r="N69" s="70"/>
      <c r="O69" s="71">
        <f t="shared" si="7"/>
        <v>1</v>
      </c>
      <c r="P69" s="71" t="str">
        <f t="shared" si="8"/>
        <v/>
      </c>
      <c r="Q69" s="71" t="str">
        <f t="shared" si="9"/>
        <v/>
      </c>
      <c r="R69" s="71" t="str">
        <f t="shared" si="10"/>
        <v/>
      </c>
      <c r="S69" s="71" t="str">
        <f t="shared" si="11"/>
        <v/>
      </c>
      <c r="T69" s="72" t="str">
        <f t="shared" si="12"/>
        <v/>
      </c>
    </row>
    <row r="70" spans="2:20" x14ac:dyDescent="0.25">
      <c r="B70" s="65" t="s">
        <v>246</v>
      </c>
      <c r="C70" s="66">
        <v>1140.3699999999999</v>
      </c>
      <c r="D70" s="66">
        <v>1138.9467999999999</v>
      </c>
      <c r="E70" s="66">
        <f t="shared" ref="E70:E104" si="13">ROUND(C70-D70,2)</f>
        <v>1.42</v>
      </c>
      <c r="F70" s="67" t="s">
        <v>72</v>
      </c>
      <c r="G70" s="68">
        <v>1.2</v>
      </c>
      <c r="H70" s="69">
        <f t="shared" ref="H70:H104" si="14">(3.1416*G70)</f>
        <v>3.7699199999999999</v>
      </c>
      <c r="I70" s="69">
        <f t="shared" ref="I70:I104" si="15">+H70*E70</f>
        <v>5.3532864</v>
      </c>
      <c r="J70" s="69">
        <f t="shared" ref="J70:J104" si="16">+(G70/2)+0.15+0.3</f>
        <v>1.05</v>
      </c>
      <c r="K70" s="69">
        <f t="shared" ref="K70:K104" si="17">PI()*(J70*J70)*(E70+0.2)</f>
        <v>5.6110415589440494</v>
      </c>
      <c r="L70" s="69">
        <f t="shared" ref="L70:L104" si="18">K70-(PI()*(((G70/2)+0.15)^2)*(E70+0.2))</f>
        <v>2.7482652533603509</v>
      </c>
      <c r="M70" s="69">
        <f t="shared" ref="M70:M104" si="19">+K70-L70</f>
        <v>2.8627763055836986</v>
      </c>
      <c r="N70" s="70"/>
      <c r="O70" s="71">
        <f t="shared" ref="O70:O104" si="20">+IF(AND(E70&lt;1.51,E70&gt;0.01),1,"")</f>
        <v>1</v>
      </c>
      <c r="P70" s="71" t="str">
        <f t="shared" ref="P70:P104" si="21">+IF(AND(E70&lt;2,E70&gt;1.5),1,"")</f>
        <v/>
      </c>
      <c r="Q70" s="71" t="str">
        <f t="shared" ref="Q70:Q104" si="22">+IF(AND(E70&lt;2.5,E70&gt;2),1,"")</f>
        <v/>
      </c>
      <c r="R70" s="71" t="str">
        <f t="shared" ref="R70:R104" si="23">+IF(AND(E70&lt;3,E70&gt;2.5),1,"")</f>
        <v/>
      </c>
      <c r="S70" s="71" t="str">
        <f t="shared" ref="S70:S104" si="24">+IF(AND(E70&lt;3.5,E70&gt;3),1,"")</f>
        <v/>
      </c>
      <c r="T70" s="72" t="str">
        <f t="shared" ref="T70:T104" si="25">+IF(AND(E70&lt;4,E70&gt;3.5),1,"")</f>
        <v/>
      </c>
    </row>
    <row r="71" spans="2:20" x14ac:dyDescent="0.25">
      <c r="B71" s="65" t="s">
        <v>247</v>
      </c>
      <c r="C71" s="66">
        <v>1141.2360000000001</v>
      </c>
      <c r="D71" s="66">
        <v>1138.6602630164498</v>
      </c>
      <c r="E71" s="66">
        <f t="shared" si="13"/>
        <v>2.58</v>
      </c>
      <c r="F71" s="67" t="s">
        <v>72</v>
      </c>
      <c r="G71" s="68">
        <v>1.2</v>
      </c>
      <c r="H71" s="69">
        <f t="shared" si="14"/>
        <v>3.7699199999999999</v>
      </c>
      <c r="I71" s="69">
        <f t="shared" si="15"/>
        <v>9.7263935999999998</v>
      </c>
      <c r="J71" s="69">
        <f t="shared" si="16"/>
        <v>1.05</v>
      </c>
      <c r="K71" s="69">
        <f t="shared" si="17"/>
        <v>9.6288244036200368</v>
      </c>
      <c r="L71" s="69">
        <f t="shared" si="18"/>
        <v>4.7161588915689974</v>
      </c>
      <c r="M71" s="69">
        <f t="shared" si="19"/>
        <v>4.9126655120510394</v>
      </c>
      <c r="N71" s="70"/>
      <c r="O71" s="71" t="str">
        <f t="shared" si="20"/>
        <v/>
      </c>
      <c r="P71" s="71" t="str">
        <f t="shared" si="21"/>
        <v/>
      </c>
      <c r="Q71" s="71" t="str">
        <f t="shared" si="22"/>
        <v/>
      </c>
      <c r="R71" s="71">
        <f t="shared" si="23"/>
        <v>1</v>
      </c>
      <c r="S71" s="71" t="str">
        <f t="shared" si="24"/>
        <v/>
      </c>
      <c r="T71" s="72" t="str">
        <f t="shared" si="25"/>
        <v/>
      </c>
    </row>
    <row r="72" spans="2:20" x14ac:dyDescent="0.25">
      <c r="B72" s="65" t="s">
        <v>28</v>
      </c>
      <c r="C72" s="66">
        <v>1135.752</v>
      </c>
      <c r="D72" s="66">
        <v>1133.9629952991174</v>
      </c>
      <c r="E72" s="66">
        <f t="shared" si="13"/>
        <v>1.79</v>
      </c>
      <c r="F72" s="67" t="s">
        <v>72</v>
      </c>
      <c r="G72" s="68">
        <v>1.2</v>
      </c>
      <c r="H72" s="69">
        <f t="shared" si="14"/>
        <v>3.7699199999999999</v>
      </c>
      <c r="I72" s="69">
        <f t="shared" si="15"/>
        <v>6.7481568000000003</v>
      </c>
      <c r="J72" s="69">
        <f t="shared" si="16"/>
        <v>1.05</v>
      </c>
      <c r="K72" s="69">
        <f t="shared" si="17"/>
        <v>6.8925757421596661</v>
      </c>
      <c r="L72" s="69">
        <f t="shared" si="18"/>
        <v>3.3759554655475914</v>
      </c>
      <c r="M72" s="69">
        <f t="shared" si="19"/>
        <v>3.5166202766120747</v>
      </c>
      <c r="N72" s="70"/>
      <c r="O72" s="71" t="str">
        <f t="shared" si="20"/>
        <v/>
      </c>
      <c r="P72" s="71">
        <f t="shared" si="21"/>
        <v>1</v>
      </c>
      <c r="Q72" s="71" t="str">
        <f t="shared" si="22"/>
        <v/>
      </c>
      <c r="R72" s="71" t="str">
        <f t="shared" si="23"/>
        <v/>
      </c>
      <c r="S72" s="71" t="str">
        <f t="shared" si="24"/>
        <v/>
      </c>
      <c r="T72" s="72" t="str">
        <f t="shared" si="25"/>
        <v/>
      </c>
    </row>
    <row r="73" spans="2:20" x14ac:dyDescent="0.25">
      <c r="B73" s="65" t="s">
        <v>29</v>
      </c>
      <c r="C73" s="66">
        <v>1128.5550000000001</v>
      </c>
      <c r="D73" s="66">
        <v>1127.1316270311274</v>
      </c>
      <c r="E73" s="66">
        <f t="shared" si="13"/>
        <v>1.42</v>
      </c>
      <c r="F73" s="67" t="s">
        <v>72</v>
      </c>
      <c r="G73" s="68">
        <v>1.2</v>
      </c>
      <c r="H73" s="69">
        <f t="shared" si="14"/>
        <v>3.7699199999999999</v>
      </c>
      <c r="I73" s="69">
        <f t="shared" si="15"/>
        <v>5.3532864</v>
      </c>
      <c r="J73" s="69">
        <f t="shared" si="16"/>
        <v>1.05</v>
      </c>
      <c r="K73" s="69">
        <f t="shared" si="17"/>
        <v>5.6110415589440494</v>
      </c>
      <c r="L73" s="69">
        <f t="shared" si="18"/>
        <v>2.7482652533603509</v>
      </c>
      <c r="M73" s="69">
        <f t="shared" si="19"/>
        <v>2.8627763055836986</v>
      </c>
      <c r="N73" s="70"/>
      <c r="O73" s="71">
        <f t="shared" si="20"/>
        <v>1</v>
      </c>
      <c r="P73" s="71" t="str">
        <f t="shared" si="21"/>
        <v/>
      </c>
      <c r="Q73" s="71" t="str">
        <f t="shared" si="22"/>
        <v/>
      </c>
      <c r="R73" s="71" t="str">
        <f t="shared" si="23"/>
        <v/>
      </c>
      <c r="S73" s="71" t="str">
        <f t="shared" si="24"/>
        <v/>
      </c>
      <c r="T73" s="72" t="str">
        <f t="shared" si="25"/>
        <v/>
      </c>
    </row>
    <row r="74" spans="2:20" x14ac:dyDescent="0.25">
      <c r="B74" s="65" t="s">
        <v>30</v>
      </c>
      <c r="C74" s="66">
        <v>1132.873</v>
      </c>
      <c r="D74" s="66">
        <v>1131.4698000000001</v>
      </c>
      <c r="E74" s="66">
        <f t="shared" si="13"/>
        <v>1.4</v>
      </c>
      <c r="F74" s="67" t="s">
        <v>72</v>
      </c>
      <c r="G74" s="68">
        <v>1.2</v>
      </c>
      <c r="H74" s="69">
        <f t="shared" si="14"/>
        <v>3.7699199999999999</v>
      </c>
      <c r="I74" s="69">
        <f t="shared" si="15"/>
        <v>5.2778879999999999</v>
      </c>
      <c r="J74" s="69">
        <f t="shared" si="16"/>
        <v>1.05</v>
      </c>
      <c r="K74" s="69">
        <f t="shared" si="17"/>
        <v>5.5417694409323941</v>
      </c>
      <c r="L74" s="69">
        <f t="shared" si="18"/>
        <v>2.7143360527015807</v>
      </c>
      <c r="M74" s="69">
        <f t="shared" si="19"/>
        <v>2.8274333882308134</v>
      </c>
      <c r="N74" s="70"/>
      <c r="O74" s="71">
        <f t="shared" si="20"/>
        <v>1</v>
      </c>
      <c r="P74" s="71" t="str">
        <f t="shared" si="21"/>
        <v/>
      </c>
      <c r="Q74" s="71" t="str">
        <f t="shared" si="22"/>
        <v/>
      </c>
      <c r="R74" s="71" t="str">
        <f t="shared" si="23"/>
        <v/>
      </c>
      <c r="S74" s="71" t="str">
        <f t="shared" si="24"/>
        <v/>
      </c>
      <c r="T74" s="72" t="str">
        <f t="shared" si="25"/>
        <v/>
      </c>
    </row>
    <row r="75" spans="2:20" x14ac:dyDescent="0.25">
      <c r="B75" s="65" t="s">
        <v>248</v>
      </c>
      <c r="C75" s="66">
        <v>1130.7729999999999</v>
      </c>
      <c r="D75" s="66">
        <v>1129.3498</v>
      </c>
      <c r="E75" s="66">
        <f t="shared" si="13"/>
        <v>1.42</v>
      </c>
      <c r="F75" s="67" t="s">
        <v>72</v>
      </c>
      <c r="G75" s="68">
        <v>1.2</v>
      </c>
      <c r="H75" s="69">
        <f t="shared" si="14"/>
        <v>3.7699199999999999</v>
      </c>
      <c r="I75" s="69">
        <f t="shared" si="15"/>
        <v>5.3532864</v>
      </c>
      <c r="J75" s="69">
        <f t="shared" si="16"/>
        <v>1.05</v>
      </c>
      <c r="K75" s="69">
        <f t="shared" si="17"/>
        <v>5.6110415589440494</v>
      </c>
      <c r="L75" s="69">
        <f t="shared" si="18"/>
        <v>2.7482652533603509</v>
      </c>
      <c r="M75" s="69">
        <f t="shared" si="19"/>
        <v>2.8627763055836986</v>
      </c>
      <c r="N75" s="70"/>
      <c r="O75" s="71">
        <f t="shared" si="20"/>
        <v>1</v>
      </c>
      <c r="P75" s="71" t="str">
        <f t="shared" si="21"/>
        <v/>
      </c>
      <c r="Q75" s="71" t="str">
        <f t="shared" si="22"/>
        <v/>
      </c>
      <c r="R75" s="71" t="str">
        <f t="shared" si="23"/>
        <v/>
      </c>
      <c r="S75" s="71" t="str">
        <f t="shared" si="24"/>
        <v/>
      </c>
      <c r="T75" s="72" t="str">
        <f t="shared" si="25"/>
        <v/>
      </c>
    </row>
    <row r="76" spans="2:20" x14ac:dyDescent="0.25">
      <c r="B76" s="65" t="s">
        <v>249</v>
      </c>
      <c r="C76" s="66">
        <v>1129.037</v>
      </c>
      <c r="D76" s="66">
        <v>1127.5987177753832</v>
      </c>
      <c r="E76" s="66">
        <f t="shared" si="13"/>
        <v>1.44</v>
      </c>
      <c r="F76" s="67" t="s">
        <v>72</v>
      </c>
      <c r="G76" s="68">
        <v>1.2</v>
      </c>
      <c r="H76" s="69">
        <f t="shared" si="14"/>
        <v>3.7699199999999999</v>
      </c>
      <c r="I76" s="69">
        <f t="shared" si="15"/>
        <v>5.4286848000000001</v>
      </c>
      <c r="J76" s="69">
        <f t="shared" si="16"/>
        <v>1.05</v>
      </c>
      <c r="K76" s="69">
        <f t="shared" si="17"/>
        <v>5.6803136769557048</v>
      </c>
      <c r="L76" s="69">
        <f t="shared" si="18"/>
        <v>2.7821944540191206</v>
      </c>
      <c r="M76" s="69">
        <f t="shared" si="19"/>
        <v>2.8981192229365842</v>
      </c>
      <c r="N76" s="70"/>
      <c r="O76" s="71">
        <f t="shared" si="20"/>
        <v>1</v>
      </c>
      <c r="P76" s="71" t="str">
        <f t="shared" si="21"/>
        <v/>
      </c>
      <c r="Q76" s="71" t="str">
        <f t="shared" si="22"/>
        <v/>
      </c>
      <c r="R76" s="71" t="str">
        <f t="shared" si="23"/>
        <v/>
      </c>
      <c r="S76" s="71" t="str">
        <f t="shared" si="24"/>
        <v/>
      </c>
      <c r="T76" s="72" t="str">
        <f t="shared" si="25"/>
        <v/>
      </c>
    </row>
    <row r="77" spans="2:20" x14ac:dyDescent="0.25">
      <c r="B77" s="65" t="s">
        <v>31</v>
      </c>
      <c r="C77" s="66">
        <v>1154.8589999999999</v>
      </c>
      <c r="D77" s="66">
        <v>1152.7019500255496</v>
      </c>
      <c r="E77" s="66">
        <f t="shared" si="13"/>
        <v>2.16</v>
      </c>
      <c r="F77" s="67" t="s">
        <v>72</v>
      </c>
      <c r="G77" s="68">
        <v>1.2</v>
      </c>
      <c r="H77" s="69">
        <f t="shared" si="14"/>
        <v>3.7699199999999999</v>
      </c>
      <c r="I77" s="69">
        <f t="shared" si="15"/>
        <v>8.1430272000000006</v>
      </c>
      <c r="J77" s="69">
        <f t="shared" si="16"/>
        <v>1.05</v>
      </c>
      <c r="K77" s="69">
        <f t="shared" si="17"/>
        <v>8.1741099253752836</v>
      </c>
      <c r="L77" s="69">
        <f t="shared" si="18"/>
        <v>4.0036456777348324</v>
      </c>
      <c r="M77" s="69">
        <f t="shared" si="19"/>
        <v>4.1704642476404512</v>
      </c>
      <c r="N77" s="70"/>
      <c r="O77" s="71" t="str">
        <f t="shared" si="20"/>
        <v/>
      </c>
      <c r="P77" s="71" t="str">
        <f t="shared" si="21"/>
        <v/>
      </c>
      <c r="Q77" s="71">
        <f t="shared" si="22"/>
        <v>1</v>
      </c>
      <c r="R77" s="71" t="str">
        <f t="shared" si="23"/>
        <v/>
      </c>
      <c r="S77" s="71" t="str">
        <f t="shared" si="24"/>
        <v/>
      </c>
      <c r="T77" s="72" t="str">
        <f t="shared" si="25"/>
        <v/>
      </c>
    </row>
    <row r="78" spans="2:20" x14ac:dyDescent="0.25">
      <c r="B78" s="65" t="s">
        <v>250</v>
      </c>
      <c r="C78" s="66">
        <v>1128.136</v>
      </c>
      <c r="D78" s="66">
        <v>1126.6969013977264</v>
      </c>
      <c r="E78" s="66">
        <f t="shared" si="13"/>
        <v>1.44</v>
      </c>
      <c r="F78" s="67" t="s">
        <v>72</v>
      </c>
      <c r="G78" s="68">
        <v>1.2</v>
      </c>
      <c r="H78" s="69">
        <f t="shared" si="14"/>
        <v>3.7699199999999999</v>
      </c>
      <c r="I78" s="69">
        <f t="shared" si="15"/>
        <v>5.4286848000000001</v>
      </c>
      <c r="J78" s="69">
        <f t="shared" si="16"/>
        <v>1.05</v>
      </c>
      <c r="K78" s="69">
        <f t="shared" si="17"/>
        <v>5.6803136769557048</v>
      </c>
      <c r="L78" s="69">
        <f t="shared" si="18"/>
        <v>2.7821944540191206</v>
      </c>
      <c r="M78" s="69">
        <f t="shared" si="19"/>
        <v>2.8981192229365842</v>
      </c>
      <c r="N78" s="70"/>
      <c r="O78" s="71">
        <f t="shared" si="20"/>
        <v>1</v>
      </c>
      <c r="P78" s="71" t="str">
        <f t="shared" si="21"/>
        <v/>
      </c>
      <c r="Q78" s="71" t="str">
        <f t="shared" si="22"/>
        <v/>
      </c>
      <c r="R78" s="71" t="str">
        <f t="shared" si="23"/>
        <v/>
      </c>
      <c r="S78" s="71" t="str">
        <f t="shared" si="24"/>
        <v/>
      </c>
      <c r="T78" s="72" t="str">
        <f t="shared" si="25"/>
        <v/>
      </c>
    </row>
    <row r="79" spans="2:20" x14ac:dyDescent="0.25">
      <c r="B79" s="65" t="s">
        <v>251</v>
      </c>
      <c r="C79" s="66">
        <v>1127.751</v>
      </c>
      <c r="D79" s="66">
        <v>1126.3095794905046</v>
      </c>
      <c r="E79" s="66">
        <f t="shared" si="13"/>
        <v>1.44</v>
      </c>
      <c r="F79" s="67" t="s">
        <v>72</v>
      </c>
      <c r="G79" s="68">
        <v>1.2</v>
      </c>
      <c r="H79" s="69">
        <f t="shared" si="14"/>
        <v>3.7699199999999999</v>
      </c>
      <c r="I79" s="69">
        <f t="shared" si="15"/>
        <v>5.4286848000000001</v>
      </c>
      <c r="J79" s="69">
        <f t="shared" si="16"/>
        <v>1.05</v>
      </c>
      <c r="K79" s="69">
        <f t="shared" si="17"/>
        <v>5.6803136769557048</v>
      </c>
      <c r="L79" s="69">
        <f t="shared" si="18"/>
        <v>2.7821944540191206</v>
      </c>
      <c r="M79" s="69">
        <f t="shared" si="19"/>
        <v>2.8981192229365842</v>
      </c>
      <c r="N79" s="70"/>
      <c r="O79" s="71">
        <f t="shared" si="20"/>
        <v>1</v>
      </c>
      <c r="P79" s="71" t="str">
        <f t="shared" si="21"/>
        <v/>
      </c>
      <c r="Q79" s="71" t="str">
        <f t="shared" si="22"/>
        <v/>
      </c>
      <c r="R79" s="71" t="str">
        <f t="shared" si="23"/>
        <v/>
      </c>
      <c r="S79" s="71" t="str">
        <f t="shared" si="24"/>
        <v/>
      </c>
      <c r="T79" s="72" t="str">
        <f t="shared" si="25"/>
        <v/>
      </c>
    </row>
    <row r="80" spans="2:20" x14ac:dyDescent="0.25">
      <c r="B80" s="65" t="s">
        <v>252</v>
      </c>
      <c r="C80" s="66">
        <v>1124.8030000000001</v>
      </c>
      <c r="D80" s="66">
        <v>1123.3620294708232</v>
      </c>
      <c r="E80" s="66">
        <f t="shared" si="13"/>
        <v>1.44</v>
      </c>
      <c r="F80" s="67" t="s">
        <v>72</v>
      </c>
      <c r="G80" s="68">
        <v>1.2</v>
      </c>
      <c r="H80" s="69">
        <f t="shared" si="14"/>
        <v>3.7699199999999999</v>
      </c>
      <c r="I80" s="69">
        <f t="shared" si="15"/>
        <v>5.4286848000000001</v>
      </c>
      <c r="J80" s="69">
        <f t="shared" si="16"/>
        <v>1.05</v>
      </c>
      <c r="K80" s="69">
        <f t="shared" si="17"/>
        <v>5.6803136769557048</v>
      </c>
      <c r="L80" s="69">
        <f t="shared" si="18"/>
        <v>2.7821944540191206</v>
      </c>
      <c r="M80" s="69">
        <f t="shared" si="19"/>
        <v>2.8981192229365842</v>
      </c>
      <c r="N80" s="70"/>
      <c r="O80" s="71">
        <f t="shared" si="20"/>
        <v>1</v>
      </c>
      <c r="P80" s="71" t="str">
        <f t="shared" si="21"/>
        <v/>
      </c>
      <c r="Q80" s="71" t="str">
        <f t="shared" si="22"/>
        <v/>
      </c>
      <c r="R80" s="71" t="str">
        <f t="shared" si="23"/>
        <v/>
      </c>
      <c r="S80" s="71" t="str">
        <f t="shared" si="24"/>
        <v/>
      </c>
      <c r="T80" s="72" t="str">
        <f t="shared" si="25"/>
        <v/>
      </c>
    </row>
    <row r="81" spans="2:20" x14ac:dyDescent="0.25">
      <c r="B81" s="65" t="s">
        <v>253</v>
      </c>
      <c r="C81" s="66">
        <v>1121.5340000000001</v>
      </c>
      <c r="D81" s="66">
        <v>1120.0684776397229</v>
      </c>
      <c r="E81" s="66">
        <f t="shared" si="13"/>
        <v>1.47</v>
      </c>
      <c r="F81" s="67" t="s">
        <v>72</v>
      </c>
      <c r="G81" s="68">
        <v>1.2</v>
      </c>
      <c r="H81" s="69">
        <f t="shared" si="14"/>
        <v>3.7699199999999999</v>
      </c>
      <c r="I81" s="69">
        <f t="shared" si="15"/>
        <v>5.5417823999999998</v>
      </c>
      <c r="J81" s="69">
        <f t="shared" si="16"/>
        <v>1.05</v>
      </c>
      <c r="K81" s="69">
        <f t="shared" si="17"/>
        <v>5.7842218539731869</v>
      </c>
      <c r="L81" s="69">
        <f t="shared" si="18"/>
        <v>2.8330882550072749</v>
      </c>
      <c r="M81" s="69">
        <f t="shared" si="19"/>
        <v>2.951133598965912</v>
      </c>
      <c r="N81" s="70"/>
      <c r="O81" s="71">
        <f t="shared" si="20"/>
        <v>1</v>
      </c>
      <c r="P81" s="71" t="str">
        <f t="shared" si="21"/>
        <v/>
      </c>
      <c r="Q81" s="71" t="str">
        <f t="shared" si="22"/>
        <v/>
      </c>
      <c r="R81" s="71" t="str">
        <f t="shared" si="23"/>
        <v/>
      </c>
      <c r="S81" s="71" t="str">
        <f t="shared" si="24"/>
        <v/>
      </c>
      <c r="T81" s="72" t="str">
        <f t="shared" si="25"/>
        <v/>
      </c>
    </row>
    <row r="82" spans="2:20" x14ac:dyDescent="0.25">
      <c r="B82" s="65" t="s">
        <v>51</v>
      </c>
      <c r="C82" s="66">
        <v>1121.6400000000001</v>
      </c>
      <c r="D82" s="66">
        <v>1120.2140852375601</v>
      </c>
      <c r="E82" s="66">
        <f t="shared" si="13"/>
        <v>1.43</v>
      </c>
      <c r="F82" s="67" t="s">
        <v>72</v>
      </c>
      <c r="G82" s="68">
        <v>1.2</v>
      </c>
      <c r="H82" s="69">
        <f t="shared" si="14"/>
        <v>3.7699199999999999</v>
      </c>
      <c r="I82" s="69">
        <f t="shared" si="15"/>
        <v>5.3909855999999996</v>
      </c>
      <c r="J82" s="69">
        <f t="shared" si="16"/>
        <v>1.05</v>
      </c>
      <c r="K82" s="69">
        <f t="shared" si="17"/>
        <v>5.6456776179498771</v>
      </c>
      <c r="L82" s="69">
        <f t="shared" si="18"/>
        <v>2.7652298536897355</v>
      </c>
      <c r="M82" s="69">
        <f t="shared" si="19"/>
        <v>2.8804477642601416</v>
      </c>
      <c r="N82" s="70"/>
      <c r="O82" s="71">
        <f t="shared" si="20"/>
        <v>1</v>
      </c>
      <c r="P82" s="71" t="str">
        <f t="shared" si="21"/>
        <v/>
      </c>
      <c r="Q82" s="71" t="str">
        <f t="shared" si="22"/>
        <v/>
      </c>
      <c r="R82" s="71" t="str">
        <f t="shared" si="23"/>
        <v/>
      </c>
      <c r="S82" s="71" t="str">
        <f t="shared" si="24"/>
        <v/>
      </c>
      <c r="T82" s="72" t="str">
        <f t="shared" si="25"/>
        <v/>
      </c>
    </row>
    <row r="83" spans="2:20" x14ac:dyDescent="0.25">
      <c r="B83" s="65" t="s">
        <v>52</v>
      </c>
      <c r="C83" s="66">
        <v>1125.261</v>
      </c>
      <c r="D83" s="66">
        <v>1123.8478</v>
      </c>
      <c r="E83" s="66">
        <f t="shared" si="13"/>
        <v>1.41</v>
      </c>
      <c r="F83" s="67" t="s">
        <v>72</v>
      </c>
      <c r="G83" s="68">
        <v>1.2</v>
      </c>
      <c r="H83" s="69">
        <f t="shared" si="14"/>
        <v>3.7699199999999999</v>
      </c>
      <c r="I83" s="69">
        <f t="shared" si="15"/>
        <v>5.3155871999999995</v>
      </c>
      <c r="J83" s="69">
        <f t="shared" si="16"/>
        <v>1.05</v>
      </c>
      <c r="K83" s="69">
        <f t="shared" si="17"/>
        <v>5.5764054999382218</v>
      </c>
      <c r="L83" s="69">
        <f t="shared" si="18"/>
        <v>2.7313006530309658</v>
      </c>
      <c r="M83" s="69">
        <f t="shared" si="19"/>
        <v>2.845104846907256</v>
      </c>
      <c r="N83" s="70"/>
      <c r="O83" s="71">
        <f t="shared" si="20"/>
        <v>1</v>
      </c>
      <c r="P83" s="71" t="str">
        <f t="shared" si="21"/>
        <v/>
      </c>
      <c r="Q83" s="71" t="str">
        <f t="shared" si="22"/>
        <v/>
      </c>
      <c r="R83" s="71" t="str">
        <f t="shared" si="23"/>
        <v/>
      </c>
      <c r="S83" s="71" t="str">
        <f t="shared" si="24"/>
        <v/>
      </c>
      <c r="T83" s="72" t="str">
        <f t="shared" si="25"/>
        <v/>
      </c>
    </row>
    <row r="84" spans="2:20" x14ac:dyDescent="0.25">
      <c r="B84" s="65" t="s">
        <v>32</v>
      </c>
      <c r="C84" s="66">
        <v>1119.52</v>
      </c>
      <c r="D84" s="66">
        <v>1116.5365153728494</v>
      </c>
      <c r="E84" s="66">
        <f t="shared" si="13"/>
        <v>2.98</v>
      </c>
      <c r="F84" s="67" t="s">
        <v>72</v>
      </c>
      <c r="G84" s="68">
        <v>1.2</v>
      </c>
      <c r="H84" s="69">
        <f t="shared" si="14"/>
        <v>3.7699199999999999</v>
      </c>
      <c r="I84" s="69">
        <f t="shared" si="15"/>
        <v>11.2343616</v>
      </c>
      <c r="J84" s="69">
        <f t="shared" si="16"/>
        <v>1.05</v>
      </c>
      <c r="K84" s="69">
        <f t="shared" si="17"/>
        <v>11.014266763853136</v>
      </c>
      <c r="L84" s="69">
        <f t="shared" si="18"/>
        <v>5.394742904744394</v>
      </c>
      <c r="M84" s="69">
        <f t="shared" si="19"/>
        <v>5.6195238591087424</v>
      </c>
      <c r="N84" s="70"/>
      <c r="O84" s="71" t="str">
        <f t="shared" si="20"/>
        <v/>
      </c>
      <c r="P84" s="71" t="str">
        <f t="shared" si="21"/>
        <v/>
      </c>
      <c r="Q84" s="71" t="str">
        <f t="shared" si="22"/>
        <v/>
      </c>
      <c r="R84" s="71">
        <f t="shared" si="23"/>
        <v>1</v>
      </c>
      <c r="S84" s="71" t="str">
        <f t="shared" si="24"/>
        <v/>
      </c>
      <c r="T84" s="72" t="str">
        <f t="shared" si="25"/>
        <v/>
      </c>
    </row>
    <row r="85" spans="2:20" x14ac:dyDescent="0.25">
      <c r="B85" s="65" t="s">
        <v>33</v>
      </c>
      <c r="C85" s="66">
        <v>1118.52</v>
      </c>
      <c r="D85" s="66">
        <v>1116.4224976584283</v>
      </c>
      <c r="E85" s="66">
        <f t="shared" si="13"/>
        <v>2.1</v>
      </c>
      <c r="F85" s="67" t="s">
        <v>72</v>
      </c>
      <c r="G85" s="68">
        <v>1.2</v>
      </c>
      <c r="H85" s="69">
        <f t="shared" si="14"/>
        <v>3.7699199999999999</v>
      </c>
      <c r="I85" s="69">
        <f t="shared" si="15"/>
        <v>7.9168320000000003</v>
      </c>
      <c r="J85" s="69">
        <f t="shared" si="16"/>
        <v>1.05</v>
      </c>
      <c r="K85" s="69">
        <f t="shared" si="17"/>
        <v>7.9662935713403185</v>
      </c>
      <c r="L85" s="69">
        <f t="shared" si="18"/>
        <v>3.9018580757585228</v>
      </c>
      <c r="M85" s="69">
        <f t="shared" si="19"/>
        <v>4.0644354955817956</v>
      </c>
      <c r="N85" s="70"/>
      <c r="O85" s="71" t="str">
        <f t="shared" si="20"/>
        <v/>
      </c>
      <c r="P85" s="71" t="str">
        <f t="shared" si="21"/>
        <v/>
      </c>
      <c r="Q85" s="71">
        <f t="shared" si="22"/>
        <v>1</v>
      </c>
      <c r="R85" s="71" t="str">
        <f t="shared" si="23"/>
        <v/>
      </c>
      <c r="S85" s="71" t="str">
        <f t="shared" si="24"/>
        <v/>
      </c>
      <c r="T85" s="72" t="str">
        <f t="shared" si="25"/>
        <v/>
      </c>
    </row>
    <row r="86" spans="2:20" x14ac:dyDescent="0.25">
      <c r="B86" s="65" t="s">
        <v>34</v>
      </c>
      <c r="C86" s="66">
        <v>1118.4670000000001</v>
      </c>
      <c r="D86" s="66">
        <v>1116.3421219975105</v>
      </c>
      <c r="E86" s="66">
        <f t="shared" si="13"/>
        <v>2.12</v>
      </c>
      <c r="F86" s="67" t="s">
        <v>72</v>
      </c>
      <c r="G86" s="68">
        <v>1.2</v>
      </c>
      <c r="H86" s="69">
        <f t="shared" si="14"/>
        <v>3.7699199999999999</v>
      </c>
      <c r="I86" s="69">
        <f t="shared" si="15"/>
        <v>7.9922304000000004</v>
      </c>
      <c r="J86" s="69">
        <f t="shared" si="16"/>
        <v>1.05</v>
      </c>
      <c r="K86" s="69">
        <f t="shared" si="17"/>
        <v>8.0355656893519729</v>
      </c>
      <c r="L86" s="69">
        <f t="shared" si="18"/>
        <v>3.9357872764172921</v>
      </c>
      <c r="M86" s="69">
        <f t="shared" si="19"/>
        <v>4.0997784129346808</v>
      </c>
      <c r="N86" s="70"/>
      <c r="O86" s="71" t="str">
        <f t="shared" si="20"/>
        <v/>
      </c>
      <c r="P86" s="71" t="str">
        <f t="shared" si="21"/>
        <v/>
      </c>
      <c r="Q86" s="71">
        <f t="shared" si="22"/>
        <v>1</v>
      </c>
      <c r="R86" s="71" t="str">
        <f t="shared" si="23"/>
        <v/>
      </c>
      <c r="S86" s="71" t="str">
        <f t="shared" si="24"/>
        <v/>
      </c>
      <c r="T86" s="72" t="str">
        <f t="shared" si="25"/>
        <v/>
      </c>
    </row>
    <row r="87" spans="2:20" x14ac:dyDescent="0.25">
      <c r="B87" s="65" t="s">
        <v>35</v>
      </c>
      <c r="C87" s="66">
        <v>1118.319</v>
      </c>
      <c r="D87" s="66">
        <v>1116.1728899500988</v>
      </c>
      <c r="E87" s="66">
        <f t="shared" si="13"/>
        <v>2.15</v>
      </c>
      <c r="F87" s="67" t="s">
        <v>72</v>
      </c>
      <c r="G87" s="68">
        <v>1.2</v>
      </c>
      <c r="H87" s="69">
        <f t="shared" si="14"/>
        <v>3.7699199999999999</v>
      </c>
      <c r="I87" s="69">
        <f t="shared" si="15"/>
        <v>8.1053280000000001</v>
      </c>
      <c r="J87" s="69">
        <f t="shared" si="16"/>
        <v>1.05</v>
      </c>
      <c r="K87" s="69">
        <f t="shared" si="17"/>
        <v>8.139473866369455</v>
      </c>
      <c r="L87" s="69">
        <f t="shared" si="18"/>
        <v>3.9866810774054473</v>
      </c>
      <c r="M87" s="69">
        <f t="shared" si="19"/>
        <v>4.1527927889640077</v>
      </c>
      <c r="N87" s="70"/>
      <c r="O87" s="71" t="str">
        <f t="shared" si="20"/>
        <v/>
      </c>
      <c r="P87" s="71" t="str">
        <f t="shared" si="21"/>
        <v/>
      </c>
      <c r="Q87" s="71">
        <f t="shared" si="22"/>
        <v>1</v>
      </c>
      <c r="R87" s="71" t="str">
        <f t="shared" si="23"/>
        <v/>
      </c>
      <c r="S87" s="71" t="str">
        <f t="shared" si="24"/>
        <v/>
      </c>
      <c r="T87" s="72" t="str">
        <f t="shared" si="25"/>
        <v/>
      </c>
    </row>
    <row r="88" spans="2:20" x14ac:dyDescent="0.25">
      <c r="B88" s="65" t="s">
        <v>36</v>
      </c>
      <c r="C88" s="66">
        <v>1152.829</v>
      </c>
      <c r="D88" s="66">
        <v>1151.4055942972304</v>
      </c>
      <c r="E88" s="66">
        <f t="shared" si="13"/>
        <v>1.42</v>
      </c>
      <c r="F88" s="67" t="s">
        <v>72</v>
      </c>
      <c r="G88" s="68">
        <v>1.2</v>
      </c>
      <c r="H88" s="69">
        <f t="shared" si="14"/>
        <v>3.7699199999999999</v>
      </c>
      <c r="I88" s="69">
        <f t="shared" si="15"/>
        <v>5.3532864</v>
      </c>
      <c r="J88" s="69">
        <f t="shared" si="16"/>
        <v>1.05</v>
      </c>
      <c r="K88" s="69">
        <f t="shared" si="17"/>
        <v>5.6110415589440494</v>
      </c>
      <c r="L88" s="69">
        <f t="shared" si="18"/>
        <v>2.7482652533603509</v>
      </c>
      <c r="M88" s="69">
        <f t="shared" si="19"/>
        <v>2.8627763055836986</v>
      </c>
      <c r="N88" s="70"/>
      <c r="O88" s="71">
        <f t="shared" si="20"/>
        <v>1</v>
      </c>
      <c r="P88" s="71" t="str">
        <f t="shared" si="21"/>
        <v/>
      </c>
      <c r="Q88" s="71" t="str">
        <f t="shared" si="22"/>
        <v/>
      </c>
      <c r="R88" s="71" t="str">
        <f t="shared" si="23"/>
        <v/>
      </c>
      <c r="S88" s="71" t="str">
        <f t="shared" si="24"/>
        <v/>
      </c>
      <c r="T88" s="72" t="str">
        <f t="shared" si="25"/>
        <v/>
      </c>
    </row>
    <row r="89" spans="2:20" x14ac:dyDescent="0.25">
      <c r="B89" s="65" t="s">
        <v>37</v>
      </c>
      <c r="C89" s="66">
        <v>1118.8989999999999</v>
      </c>
      <c r="D89" s="66">
        <v>1116.2830460647001</v>
      </c>
      <c r="E89" s="66">
        <f t="shared" si="13"/>
        <v>2.62</v>
      </c>
      <c r="F89" s="67" t="s">
        <v>72</v>
      </c>
      <c r="G89" s="68">
        <v>1.2</v>
      </c>
      <c r="H89" s="69">
        <f t="shared" si="14"/>
        <v>3.7699199999999999</v>
      </c>
      <c r="I89" s="69">
        <f t="shared" si="15"/>
        <v>9.8771903999999999</v>
      </c>
      <c r="J89" s="69">
        <f t="shared" si="16"/>
        <v>1.05</v>
      </c>
      <c r="K89" s="69">
        <f t="shared" si="17"/>
        <v>9.7673686396433474</v>
      </c>
      <c r="L89" s="69">
        <f t="shared" si="18"/>
        <v>4.7840172928865377</v>
      </c>
      <c r="M89" s="69">
        <f t="shared" si="19"/>
        <v>4.9833513467568098</v>
      </c>
      <c r="N89" s="70"/>
      <c r="O89" s="71" t="str">
        <f t="shared" si="20"/>
        <v/>
      </c>
      <c r="P89" s="71" t="str">
        <f t="shared" si="21"/>
        <v/>
      </c>
      <c r="Q89" s="71" t="str">
        <f t="shared" si="22"/>
        <v/>
      </c>
      <c r="R89" s="71">
        <f t="shared" si="23"/>
        <v>1</v>
      </c>
      <c r="S89" s="71" t="str">
        <f t="shared" si="24"/>
        <v/>
      </c>
      <c r="T89" s="72" t="str">
        <f t="shared" si="25"/>
        <v/>
      </c>
    </row>
    <row r="90" spans="2:20" x14ac:dyDescent="0.25">
      <c r="B90" s="65" t="s">
        <v>53</v>
      </c>
      <c r="C90" s="66">
        <v>1119.4570000000001</v>
      </c>
      <c r="D90" s="66">
        <v>1118.0438000000001</v>
      </c>
      <c r="E90" s="66">
        <f t="shared" si="13"/>
        <v>1.41</v>
      </c>
      <c r="F90" s="67" t="s">
        <v>72</v>
      </c>
      <c r="G90" s="68">
        <v>1.2</v>
      </c>
      <c r="H90" s="69">
        <f t="shared" si="14"/>
        <v>3.7699199999999999</v>
      </c>
      <c r="I90" s="69">
        <f t="shared" si="15"/>
        <v>5.3155871999999995</v>
      </c>
      <c r="J90" s="69">
        <f t="shared" si="16"/>
        <v>1.05</v>
      </c>
      <c r="K90" s="69">
        <f t="shared" si="17"/>
        <v>5.5764054999382218</v>
      </c>
      <c r="L90" s="69">
        <f t="shared" si="18"/>
        <v>2.7313006530309658</v>
      </c>
      <c r="M90" s="69">
        <f t="shared" si="19"/>
        <v>2.845104846907256</v>
      </c>
      <c r="N90" s="70"/>
      <c r="O90" s="71">
        <f t="shared" si="20"/>
        <v>1</v>
      </c>
      <c r="P90" s="71" t="str">
        <f t="shared" si="21"/>
        <v/>
      </c>
      <c r="Q90" s="71" t="str">
        <f t="shared" si="22"/>
        <v/>
      </c>
      <c r="R90" s="71" t="str">
        <f t="shared" si="23"/>
        <v/>
      </c>
      <c r="S90" s="71" t="str">
        <f t="shared" si="24"/>
        <v/>
      </c>
      <c r="T90" s="72" t="str">
        <f t="shared" si="25"/>
        <v/>
      </c>
    </row>
    <row r="91" spans="2:20" x14ac:dyDescent="0.25">
      <c r="B91" s="65" t="s">
        <v>254</v>
      </c>
      <c r="C91" s="66">
        <v>1118.7180000000001</v>
      </c>
      <c r="D91" s="66">
        <v>1117.2427621387401</v>
      </c>
      <c r="E91" s="66">
        <f t="shared" si="13"/>
        <v>1.48</v>
      </c>
      <c r="F91" s="67" t="s">
        <v>72</v>
      </c>
      <c r="G91" s="68">
        <v>1.2</v>
      </c>
      <c r="H91" s="69">
        <f t="shared" si="14"/>
        <v>3.7699199999999999</v>
      </c>
      <c r="I91" s="69">
        <f t="shared" si="15"/>
        <v>5.5794816000000003</v>
      </c>
      <c r="J91" s="69">
        <f t="shared" si="16"/>
        <v>1.05</v>
      </c>
      <c r="K91" s="69">
        <f t="shared" si="17"/>
        <v>5.8188579129790146</v>
      </c>
      <c r="L91" s="69">
        <f t="shared" si="18"/>
        <v>2.85005285533666</v>
      </c>
      <c r="M91" s="69">
        <f t="shared" si="19"/>
        <v>2.9688050576423546</v>
      </c>
      <c r="N91" s="70"/>
      <c r="O91" s="71">
        <f t="shared" si="20"/>
        <v>1</v>
      </c>
      <c r="P91" s="71" t="str">
        <f t="shared" si="21"/>
        <v/>
      </c>
      <c r="Q91" s="71" t="str">
        <f t="shared" si="22"/>
        <v/>
      </c>
      <c r="R91" s="71" t="str">
        <f t="shared" si="23"/>
        <v/>
      </c>
      <c r="S91" s="71" t="str">
        <f t="shared" si="24"/>
        <v/>
      </c>
      <c r="T91" s="72" t="str">
        <f t="shared" si="25"/>
        <v/>
      </c>
    </row>
    <row r="92" spans="2:20" x14ac:dyDescent="0.25">
      <c r="B92" s="65" t="s">
        <v>54</v>
      </c>
      <c r="C92" s="66">
        <v>1118.3989999999999</v>
      </c>
      <c r="D92" s="66">
        <v>1116.9957999999999</v>
      </c>
      <c r="E92" s="66">
        <f t="shared" si="13"/>
        <v>1.4</v>
      </c>
      <c r="F92" s="67" t="s">
        <v>72</v>
      </c>
      <c r="G92" s="68">
        <v>1.2</v>
      </c>
      <c r="H92" s="69">
        <f t="shared" si="14"/>
        <v>3.7699199999999999</v>
      </c>
      <c r="I92" s="69">
        <f t="shared" si="15"/>
        <v>5.2778879999999999</v>
      </c>
      <c r="J92" s="69">
        <f t="shared" si="16"/>
        <v>1.05</v>
      </c>
      <c r="K92" s="69">
        <f t="shared" si="17"/>
        <v>5.5417694409323941</v>
      </c>
      <c r="L92" s="69">
        <f t="shared" si="18"/>
        <v>2.7143360527015807</v>
      </c>
      <c r="M92" s="69">
        <f t="shared" si="19"/>
        <v>2.8274333882308134</v>
      </c>
      <c r="N92" s="70"/>
      <c r="O92" s="71">
        <f t="shared" si="20"/>
        <v>1</v>
      </c>
      <c r="P92" s="71" t="str">
        <f t="shared" si="21"/>
        <v/>
      </c>
      <c r="Q92" s="71" t="str">
        <f t="shared" si="22"/>
        <v/>
      </c>
      <c r="R92" s="71" t="str">
        <f t="shared" si="23"/>
        <v/>
      </c>
      <c r="S92" s="71" t="str">
        <f t="shared" si="24"/>
        <v/>
      </c>
      <c r="T92" s="72" t="str">
        <f t="shared" si="25"/>
        <v/>
      </c>
    </row>
    <row r="93" spans="2:20" x14ac:dyDescent="0.25">
      <c r="B93" s="65" t="s">
        <v>38</v>
      </c>
      <c r="C93" s="66">
        <v>1118.2819999999999</v>
      </c>
      <c r="D93" s="66">
        <v>1116.1264137650403</v>
      </c>
      <c r="E93" s="66">
        <f t="shared" si="13"/>
        <v>2.16</v>
      </c>
      <c r="F93" s="67" t="s">
        <v>72</v>
      </c>
      <c r="G93" s="68">
        <v>1.2</v>
      </c>
      <c r="H93" s="69">
        <f t="shared" si="14"/>
        <v>3.7699199999999999</v>
      </c>
      <c r="I93" s="69">
        <f t="shared" si="15"/>
        <v>8.1430272000000006</v>
      </c>
      <c r="J93" s="69">
        <f t="shared" si="16"/>
        <v>1.05</v>
      </c>
      <c r="K93" s="69">
        <f t="shared" si="17"/>
        <v>8.1741099253752836</v>
      </c>
      <c r="L93" s="69">
        <f t="shared" si="18"/>
        <v>4.0036456777348324</v>
      </c>
      <c r="M93" s="69">
        <f t="shared" si="19"/>
        <v>4.1704642476404512</v>
      </c>
      <c r="N93" s="70"/>
      <c r="O93" s="71" t="str">
        <f t="shared" si="20"/>
        <v/>
      </c>
      <c r="P93" s="71" t="str">
        <f t="shared" si="21"/>
        <v/>
      </c>
      <c r="Q93" s="71">
        <f t="shared" si="22"/>
        <v>1</v>
      </c>
      <c r="R93" s="71" t="str">
        <f t="shared" si="23"/>
        <v/>
      </c>
      <c r="S93" s="71" t="str">
        <f t="shared" si="24"/>
        <v/>
      </c>
      <c r="T93" s="72" t="str">
        <f t="shared" si="25"/>
        <v/>
      </c>
    </row>
    <row r="94" spans="2:20" x14ac:dyDescent="0.25">
      <c r="B94" s="65" t="s">
        <v>39</v>
      </c>
      <c r="C94" s="66">
        <v>1118.231</v>
      </c>
      <c r="D94" s="66">
        <v>1116.7676076989771</v>
      </c>
      <c r="E94" s="66">
        <f t="shared" si="13"/>
        <v>1.46</v>
      </c>
      <c r="F94" s="67" t="s">
        <v>72</v>
      </c>
      <c r="G94" s="68">
        <v>1.2</v>
      </c>
      <c r="H94" s="69">
        <f t="shared" si="14"/>
        <v>3.7699199999999999</v>
      </c>
      <c r="I94" s="69">
        <f t="shared" si="15"/>
        <v>5.5040832000000002</v>
      </c>
      <c r="J94" s="69">
        <f t="shared" si="16"/>
        <v>1.05</v>
      </c>
      <c r="K94" s="69">
        <f t="shared" si="17"/>
        <v>5.7495857949673592</v>
      </c>
      <c r="L94" s="69">
        <f t="shared" si="18"/>
        <v>2.8161236546778898</v>
      </c>
      <c r="M94" s="69">
        <f t="shared" si="19"/>
        <v>2.9334621402894694</v>
      </c>
      <c r="N94" s="70"/>
      <c r="O94" s="71">
        <f t="shared" si="20"/>
        <v>1</v>
      </c>
      <c r="P94" s="71" t="str">
        <f t="shared" si="21"/>
        <v/>
      </c>
      <c r="Q94" s="71" t="str">
        <f t="shared" si="22"/>
        <v/>
      </c>
      <c r="R94" s="71" t="str">
        <f t="shared" si="23"/>
        <v/>
      </c>
      <c r="S94" s="71" t="str">
        <f t="shared" si="24"/>
        <v/>
      </c>
      <c r="T94" s="72" t="str">
        <f t="shared" si="25"/>
        <v/>
      </c>
    </row>
    <row r="95" spans="2:20" x14ac:dyDescent="0.25">
      <c r="B95" s="65" t="s">
        <v>40</v>
      </c>
      <c r="C95" s="66">
        <v>1117.624</v>
      </c>
      <c r="D95" s="66">
        <v>1116.0188378597409</v>
      </c>
      <c r="E95" s="66">
        <f t="shared" si="13"/>
        <v>1.61</v>
      </c>
      <c r="F95" s="67" t="s">
        <v>72</v>
      </c>
      <c r="G95" s="68">
        <v>1.2</v>
      </c>
      <c r="H95" s="69">
        <f t="shared" si="14"/>
        <v>3.7699199999999999</v>
      </c>
      <c r="I95" s="69">
        <f t="shared" si="15"/>
        <v>6.0695712000000004</v>
      </c>
      <c r="J95" s="69">
        <f t="shared" si="16"/>
        <v>1.05</v>
      </c>
      <c r="K95" s="69">
        <f t="shared" si="17"/>
        <v>6.2691266800547716</v>
      </c>
      <c r="L95" s="69">
        <f t="shared" si="18"/>
        <v>3.0705926596186632</v>
      </c>
      <c r="M95" s="69">
        <f t="shared" si="19"/>
        <v>3.1985340204361083</v>
      </c>
      <c r="N95" s="70"/>
      <c r="O95" s="71" t="str">
        <f t="shared" si="20"/>
        <v/>
      </c>
      <c r="P95" s="71">
        <f t="shared" si="21"/>
        <v>1</v>
      </c>
      <c r="Q95" s="71" t="str">
        <f t="shared" si="22"/>
        <v/>
      </c>
      <c r="R95" s="71" t="str">
        <f t="shared" si="23"/>
        <v/>
      </c>
      <c r="S95" s="71" t="str">
        <f t="shared" si="24"/>
        <v/>
      </c>
      <c r="T95" s="72" t="str">
        <f t="shared" si="25"/>
        <v/>
      </c>
    </row>
    <row r="96" spans="2:20" x14ac:dyDescent="0.25">
      <c r="B96" s="65" t="s">
        <v>41</v>
      </c>
      <c r="C96" s="66">
        <v>1117.663</v>
      </c>
      <c r="D96" s="66">
        <v>1115.9889669159031</v>
      </c>
      <c r="E96" s="66">
        <f t="shared" si="13"/>
        <v>1.67</v>
      </c>
      <c r="F96" s="67" t="s">
        <v>72</v>
      </c>
      <c r="G96" s="68">
        <v>1.2</v>
      </c>
      <c r="H96" s="69">
        <f t="shared" si="14"/>
        <v>3.7699199999999999</v>
      </c>
      <c r="I96" s="69">
        <f t="shared" si="15"/>
        <v>6.2957663999999998</v>
      </c>
      <c r="J96" s="69">
        <f t="shared" si="16"/>
        <v>1.05</v>
      </c>
      <c r="K96" s="69">
        <f t="shared" si="17"/>
        <v>6.4769430340897358</v>
      </c>
      <c r="L96" s="69">
        <f t="shared" si="18"/>
        <v>3.1723802615949723</v>
      </c>
      <c r="M96" s="69">
        <f t="shared" si="19"/>
        <v>3.3045627724947635</v>
      </c>
      <c r="N96" s="70"/>
      <c r="O96" s="71" t="str">
        <f t="shared" si="20"/>
        <v/>
      </c>
      <c r="P96" s="71">
        <f t="shared" si="21"/>
        <v>1</v>
      </c>
      <c r="Q96" s="71" t="str">
        <f t="shared" si="22"/>
        <v/>
      </c>
      <c r="R96" s="71" t="str">
        <f t="shared" si="23"/>
        <v/>
      </c>
      <c r="S96" s="71" t="str">
        <f t="shared" si="24"/>
        <v/>
      </c>
      <c r="T96" s="72" t="str">
        <f t="shared" si="25"/>
        <v/>
      </c>
    </row>
    <row r="97" spans="2:22" x14ac:dyDescent="0.25">
      <c r="B97" s="65" t="s">
        <v>55</v>
      </c>
      <c r="C97" s="66">
        <v>1117.527</v>
      </c>
      <c r="D97" s="66">
        <v>1115.9470495209621</v>
      </c>
      <c r="E97" s="66">
        <f t="shared" si="13"/>
        <v>1.58</v>
      </c>
      <c r="F97" s="67" t="s">
        <v>72</v>
      </c>
      <c r="G97" s="68">
        <v>1.2</v>
      </c>
      <c r="H97" s="69">
        <f t="shared" si="14"/>
        <v>3.7699199999999999</v>
      </c>
      <c r="I97" s="69">
        <f t="shared" si="15"/>
        <v>5.9564735999999998</v>
      </c>
      <c r="J97" s="69">
        <f t="shared" si="16"/>
        <v>1.05</v>
      </c>
      <c r="K97" s="69">
        <f t="shared" si="17"/>
        <v>6.1652185030372895</v>
      </c>
      <c r="L97" s="69">
        <f t="shared" si="18"/>
        <v>3.0196988586305089</v>
      </c>
      <c r="M97" s="69">
        <f t="shared" si="19"/>
        <v>3.1455196444067806</v>
      </c>
      <c r="N97" s="70"/>
      <c r="O97" s="71" t="str">
        <f t="shared" si="20"/>
        <v/>
      </c>
      <c r="P97" s="71">
        <f t="shared" si="21"/>
        <v>1</v>
      </c>
      <c r="Q97" s="71" t="str">
        <f t="shared" si="22"/>
        <v/>
      </c>
      <c r="R97" s="71" t="str">
        <f t="shared" si="23"/>
        <v/>
      </c>
      <c r="S97" s="71" t="str">
        <f t="shared" si="24"/>
        <v/>
      </c>
      <c r="T97" s="72" t="str">
        <f t="shared" si="25"/>
        <v/>
      </c>
    </row>
    <row r="98" spans="2:22" x14ac:dyDescent="0.25">
      <c r="B98" s="65" t="s">
        <v>255</v>
      </c>
      <c r="C98" s="66">
        <v>1169.585</v>
      </c>
      <c r="D98" s="66">
        <v>1168.1518000000001</v>
      </c>
      <c r="E98" s="66">
        <f t="shared" si="13"/>
        <v>1.43</v>
      </c>
      <c r="F98" s="67" t="s">
        <v>72</v>
      </c>
      <c r="G98" s="68">
        <v>1.2</v>
      </c>
      <c r="H98" s="69">
        <f t="shared" si="14"/>
        <v>3.7699199999999999</v>
      </c>
      <c r="I98" s="69">
        <f t="shared" si="15"/>
        <v>5.3909855999999996</v>
      </c>
      <c r="J98" s="69">
        <f t="shared" si="16"/>
        <v>1.05</v>
      </c>
      <c r="K98" s="69">
        <f t="shared" si="17"/>
        <v>5.6456776179498771</v>
      </c>
      <c r="L98" s="69">
        <f t="shared" si="18"/>
        <v>2.7652298536897355</v>
      </c>
      <c r="M98" s="69">
        <f t="shared" si="19"/>
        <v>2.8804477642601416</v>
      </c>
      <c r="N98" s="70"/>
      <c r="O98" s="71">
        <f t="shared" si="20"/>
        <v>1</v>
      </c>
      <c r="P98" s="71" t="str">
        <f t="shared" si="21"/>
        <v/>
      </c>
      <c r="Q98" s="71" t="str">
        <f t="shared" si="22"/>
        <v/>
      </c>
      <c r="R98" s="71" t="str">
        <f t="shared" si="23"/>
        <v/>
      </c>
      <c r="S98" s="71" t="str">
        <f t="shared" si="24"/>
        <v/>
      </c>
      <c r="T98" s="72" t="str">
        <f t="shared" si="25"/>
        <v/>
      </c>
    </row>
    <row r="99" spans="2:22" x14ac:dyDescent="0.25">
      <c r="B99" s="65" t="s">
        <v>256</v>
      </c>
      <c r="C99" s="66">
        <v>1147.9000000000001</v>
      </c>
      <c r="D99" s="66">
        <v>1146.4140259509786</v>
      </c>
      <c r="E99" s="66">
        <f t="shared" si="13"/>
        <v>1.49</v>
      </c>
      <c r="F99" s="67" t="s">
        <v>72</v>
      </c>
      <c r="G99" s="68">
        <v>1.2</v>
      </c>
      <c r="H99" s="69">
        <f t="shared" si="14"/>
        <v>3.7699199999999999</v>
      </c>
      <c r="I99" s="69">
        <f t="shared" si="15"/>
        <v>5.6171807999999999</v>
      </c>
      <c r="J99" s="69">
        <f t="shared" si="16"/>
        <v>1.05</v>
      </c>
      <c r="K99" s="69">
        <f t="shared" si="17"/>
        <v>5.8534939719848422</v>
      </c>
      <c r="L99" s="69">
        <f t="shared" si="18"/>
        <v>2.867017455666045</v>
      </c>
      <c r="M99" s="69">
        <f t="shared" si="19"/>
        <v>2.9864765163187972</v>
      </c>
      <c r="N99" s="70"/>
      <c r="O99" s="71">
        <f t="shared" si="20"/>
        <v>1</v>
      </c>
      <c r="P99" s="71" t="str">
        <f t="shared" si="21"/>
        <v/>
      </c>
      <c r="Q99" s="71" t="str">
        <f t="shared" si="22"/>
        <v/>
      </c>
      <c r="R99" s="71" t="str">
        <f t="shared" si="23"/>
        <v/>
      </c>
      <c r="S99" s="71" t="str">
        <f t="shared" si="24"/>
        <v/>
      </c>
      <c r="T99" s="72" t="str">
        <f t="shared" si="25"/>
        <v/>
      </c>
    </row>
    <row r="100" spans="2:22" x14ac:dyDescent="0.25">
      <c r="B100" s="65"/>
      <c r="C100" s="66"/>
      <c r="D100" s="66"/>
      <c r="E100" s="66"/>
      <c r="F100" s="67"/>
      <c r="G100" s="68"/>
      <c r="H100" s="69"/>
      <c r="I100" s="69"/>
      <c r="J100" s="69"/>
      <c r="K100" s="69"/>
      <c r="L100" s="69"/>
      <c r="M100" s="69"/>
      <c r="N100" s="70"/>
      <c r="O100" s="71"/>
      <c r="P100" s="71"/>
      <c r="Q100" s="71"/>
      <c r="R100" s="71"/>
      <c r="S100" s="71"/>
      <c r="T100" s="72"/>
    </row>
    <row r="101" spans="2:22" x14ac:dyDescent="0.25">
      <c r="B101" s="65" t="s">
        <v>42</v>
      </c>
      <c r="C101" s="66">
        <v>1132.5930000000001</v>
      </c>
      <c r="D101" s="66">
        <v>1131.0028934624459</v>
      </c>
      <c r="E101" s="66">
        <f t="shared" si="13"/>
        <v>1.59</v>
      </c>
      <c r="F101" s="67" t="s">
        <v>72</v>
      </c>
      <c r="G101" s="68">
        <v>1.2</v>
      </c>
      <c r="H101" s="69">
        <f t="shared" si="14"/>
        <v>3.7699199999999999</v>
      </c>
      <c r="I101" s="69">
        <f t="shared" si="15"/>
        <v>5.9941728000000003</v>
      </c>
      <c r="J101" s="69">
        <f t="shared" si="16"/>
        <v>1.05</v>
      </c>
      <c r="K101" s="69">
        <f t="shared" si="17"/>
        <v>6.1998545620431171</v>
      </c>
      <c r="L101" s="69">
        <f t="shared" si="18"/>
        <v>3.036663458959894</v>
      </c>
      <c r="M101" s="69">
        <f t="shared" si="19"/>
        <v>3.1631911030832232</v>
      </c>
      <c r="N101" s="70"/>
      <c r="O101" s="71" t="str">
        <f t="shared" si="20"/>
        <v/>
      </c>
      <c r="P101" s="71">
        <f t="shared" si="21"/>
        <v>1</v>
      </c>
      <c r="Q101" s="71" t="str">
        <f t="shared" si="22"/>
        <v/>
      </c>
      <c r="R101" s="71" t="str">
        <f t="shared" si="23"/>
        <v/>
      </c>
      <c r="S101" s="71" t="str">
        <f t="shared" si="24"/>
        <v/>
      </c>
      <c r="T101" s="72" t="str">
        <f t="shared" si="25"/>
        <v/>
      </c>
    </row>
    <row r="102" spans="2:22" x14ac:dyDescent="0.25">
      <c r="B102" s="65" t="s">
        <v>12</v>
      </c>
      <c r="C102" s="66">
        <v>1116.18</v>
      </c>
      <c r="D102" s="66">
        <v>1115.874550840593</v>
      </c>
      <c r="E102" s="66">
        <f t="shared" si="13"/>
        <v>0.31</v>
      </c>
      <c r="F102" s="67" t="s">
        <v>72</v>
      </c>
      <c r="G102" s="68">
        <v>1.2</v>
      </c>
      <c r="H102" s="69">
        <f t="shared" si="14"/>
        <v>3.7699199999999999</v>
      </c>
      <c r="I102" s="69">
        <f t="shared" si="15"/>
        <v>1.1686752</v>
      </c>
      <c r="J102" s="69">
        <f t="shared" si="16"/>
        <v>1.05</v>
      </c>
      <c r="K102" s="69">
        <f t="shared" si="17"/>
        <v>1.7664390092972009</v>
      </c>
      <c r="L102" s="69">
        <f t="shared" si="18"/>
        <v>0.86519461679862897</v>
      </c>
      <c r="M102" s="69">
        <f t="shared" si="19"/>
        <v>0.90124439249857191</v>
      </c>
      <c r="N102" s="70"/>
      <c r="O102" s="71">
        <f t="shared" si="20"/>
        <v>1</v>
      </c>
      <c r="P102" s="71" t="str">
        <f t="shared" si="21"/>
        <v/>
      </c>
      <c r="Q102" s="71" t="str">
        <f t="shared" si="22"/>
        <v/>
      </c>
      <c r="R102" s="71" t="str">
        <f t="shared" si="23"/>
        <v/>
      </c>
      <c r="S102" s="71" t="str">
        <f t="shared" si="24"/>
        <v/>
      </c>
      <c r="T102" s="72" t="str">
        <f t="shared" si="25"/>
        <v/>
      </c>
    </row>
    <row r="103" spans="2:22" x14ac:dyDescent="0.25">
      <c r="B103" s="65" t="s">
        <v>56</v>
      </c>
      <c r="C103" s="66">
        <v>1121.3599999999999</v>
      </c>
      <c r="D103" s="66">
        <v>1118.6822053728495</v>
      </c>
      <c r="E103" s="66">
        <f t="shared" si="13"/>
        <v>2.68</v>
      </c>
      <c r="F103" s="67" t="s">
        <v>72</v>
      </c>
      <c r="G103" s="68">
        <v>1.2</v>
      </c>
      <c r="H103" s="69">
        <f t="shared" si="14"/>
        <v>3.7699199999999999</v>
      </c>
      <c r="I103" s="69">
        <f t="shared" si="15"/>
        <v>10.103385600000001</v>
      </c>
      <c r="J103" s="69">
        <f t="shared" si="16"/>
        <v>1.05</v>
      </c>
      <c r="K103" s="69">
        <f t="shared" si="17"/>
        <v>9.9751849936783117</v>
      </c>
      <c r="L103" s="69">
        <f t="shared" si="18"/>
        <v>4.8858048948628463</v>
      </c>
      <c r="M103" s="69">
        <f t="shared" si="19"/>
        <v>5.0893800988154654</v>
      </c>
      <c r="N103" s="70"/>
      <c r="O103" s="71" t="str">
        <f t="shared" si="20"/>
        <v/>
      </c>
      <c r="P103" s="71" t="str">
        <f t="shared" si="21"/>
        <v/>
      </c>
      <c r="Q103" s="71" t="str">
        <f t="shared" si="22"/>
        <v/>
      </c>
      <c r="R103" s="71">
        <f t="shared" si="23"/>
        <v>1</v>
      </c>
      <c r="S103" s="71" t="str">
        <f t="shared" si="24"/>
        <v/>
      </c>
      <c r="T103" s="72" t="str">
        <f t="shared" si="25"/>
        <v/>
      </c>
    </row>
    <row r="104" spans="2:22" x14ac:dyDescent="0.25">
      <c r="B104" s="65" t="s">
        <v>57</v>
      </c>
      <c r="C104" s="66">
        <v>1121.02</v>
      </c>
      <c r="D104" s="66">
        <v>1117.0618809728494</v>
      </c>
      <c r="E104" s="66">
        <f t="shared" si="13"/>
        <v>3.96</v>
      </c>
      <c r="F104" s="67" t="s">
        <v>72</v>
      </c>
      <c r="G104" s="68">
        <v>1.2</v>
      </c>
      <c r="H104" s="69">
        <f t="shared" si="14"/>
        <v>3.7699199999999999</v>
      </c>
      <c r="I104" s="69">
        <f t="shared" si="15"/>
        <v>14.9288832</v>
      </c>
      <c r="J104" s="69">
        <f t="shared" si="16"/>
        <v>1.05</v>
      </c>
      <c r="K104" s="69">
        <f t="shared" si="17"/>
        <v>14.408600546424227</v>
      </c>
      <c r="L104" s="69">
        <f t="shared" si="18"/>
        <v>7.0572737370241105</v>
      </c>
      <c r="M104" s="69">
        <f t="shared" si="19"/>
        <v>7.3513268094001161</v>
      </c>
      <c r="N104" s="70"/>
      <c r="O104" s="71" t="str">
        <f t="shared" si="20"/>
        <v/>
      </c>
      <c r="P104" s="71" t="str">
        <f t="shared" si="21"/>
        <v/>
      </c>
      <c r="Q104" s="71" t="str">
        <f t="shared" si="22"/>
        <v/>
      </c>
      <c r="R104" s="71" t="str">
        <f t="shared" si="23"/>
        <v/>
      </c>
      <c r="S104" s="71" t="str">
        <f t="shared" si="24"/>
        <v/>
      </c>
      <c r="T104" s="72">
        <f t="shared" si="25"/>
        <v>1</v>
      </c>
    </row>
    <row r="105" spans="2:22" x14ac:dyDescent="0.25">
      <c r="B105" s="73"/>
      <c r="C105" s="67"/>
      <c r="D105" s="67"/>
      <c r="E105" s="67"/>
      <c r="F105" s="67"/>
      <c r="G105" s="69"/>
      <c r="H105" s="69"/>
      <c r="I105" s="69">
        <f t="shared" ref="I105:T105" si="26">SUM(I5:I104)</f>
        <v>536.64811199999986</v>
      </c>
      <c r="J105" s="69">
        <f t="shared" si="26"/>
        <v>94.499999999999844</v>
      </c>
      <c r="K105" s="69">
        <f t="shared" si="26"/>
        <v>555.38920615844336</v>
      </c>
      <c r="L105" s="69">
        <f t="shared" si="26"/>
        <v>272.02736628168662</v>
      </c>
      <c r="M105" s="69">
        <f t="shared" si="26"/>
        <v>283.36183987675696</v>
      </c>
      <c r="N105" s="69">
        <f t="shared" si="26"/>
        <v>0</v>
      </c>
      <c r="O105" s="69">
        <f t="shared" si="26"/>
        <v>67</v>
      </c>
      <c r="P105" s="69">
        <f t="shared" si="26"/>
        <v>13</v>
      </c>
      <c r="Q105" s="69">
        <f t="shared" si="26"/>
        <v>5</v>
      </c>
      <c r="R105" s="69">
        <f t="shared" si="26"/>
        <v>4</v>
      </c>
      <c r="S105" s="69">
        <f t="shared" si="26"/>
        <v>0</v>
      </c>
      <c r="T105" s="74">
        <f t="shared" si="26"/>
        <v>1</v>
      </c>
      <c r="U105" s="63"/>
      <c r="V105" s="63"/>
    </row>
    <row r="106" spans="2:22" ht="16.5" thickBot="1" x14ac:dyDescent="0.3">
      <c r="B106" s="75"/>
      <c r="C106" s="76"/>
      <c r="D106" s="76"/>
      <c r="E106" s="76"/>
      <c r="F106" s="76"/>
      <c r="G106" s="77"/>
      <c r="H106" s="77"/>
      <c r="I106" s="77"/>
      <c r="J106" s="77"/>
      <c r="K106" s="77"/>
      <c r="L106" s="76"/>
      <c r="M106" s="76"/>
      <c r="N106" s="76"/>
      <c r="O106" s="76"/>
      <c r="P106" s="76"/>
      <c r="Q106" s="76"/>
      <c r="R106" s="76"/>
      <c r="S106" s="76"/>
      <c r="T106" s="78"/>
    </row>
  </sheetData>
  <mergeCells count="1">
    <mergeCell ref="B2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120"/>
  <sheetViews>
    <sheetView topLeftCell="A7" workbookViewId="0">
      <selection activeCell="E20" sqref="E20"/>
    </sheetView>
  </sheetViews>
  <sheetFormatPr baseColWidth="10" defaultColWidth="11.42578125" defaultRowHeight="12.75" x14ac:dyDescent="0.2"/>
  <cols>
    <col min="1" max="1" width="3.28515625" style="6" customWidth="1"/>
    <col min="2" max="2" width="9.42578125" style="7" bestFit="1" customWidth="1"/>
    <col min="3" max="3" width="6.140625" style="6" bestFit="1" customWidth="1"/>
    <col min="4" max="4" width="5.28515625" style="6" bestFit="1" customWidth="1"/>
    <col min="5" max="5" width="5.42578125" style="6" bestFit="1" customWidth="1"/>
    <col min="6" max="6" width="7.42578125" style="8" customWidth="1"/>
    <col min="7" max="7" width="4" style="5" bestFit="1" customWidth="1"/>
    <col min="8" max="8" width="7.7109375" style="6" customWidth="1"/>
    <col min="9" max="9" width="11.5703125" style="6" bestFit="1" customWidth="1"/>
    <col min="10" max="10" width="8.42578125" style="11" bestFit="1" customWidth="1"/>
    <col min="11" max="11" width="6.140625" style="11" bestFit="1" customWidth="1"/>
    <col min="12" max="13" width="7.28515625" style="11" bestFit="1" customWidth="1"/>
    <col min="14" max="23" width="9.7109375" style="6" hidden="1" customWidth="1"/>
    <col min="24" max="24" width="11.42578125" style="6" hidden="1" customWidth="1"/>
    <col min="25" max="25" width="11.42578125" style="6"/>
    <col min="26" max="33" width="11.42578125" style="7"/>
    <col min="34" max="34" width="13.7109375" style="7" customWidth="1"/>
    <col min="35" max="16384" width="11.42578125" style="6"/>
  </cols>
  <sheetData>
    <row r="1" spans="2:34" ht="13.5" hidden="1" thickBot="1" x14ac:dyDescent="0.25">
      <c r="B1" s="109" t="s">
        <v>0</v>
      </c>
      <c r="C1" s="110"/>
      <c r="D1" s="110"/>
      <c r="E1" s="110"/>
      <c r="F1" s="110"/>
      <c r="G1" s="110"/>
      <c r="H1" s="110"/>
      <c r="I1" s="110"/>
      <c r="O1" s="6" t="s">
        <v>1</v>
      </c>
      <c r="P1" s="6">
        <f>MIN(G11:G219)</f>
        <v>8</v>
      </c>
      <c r="Q1" s="6" t="s">
        <v>2</v>
      </c>
      <c r="R1" s="6" t="s">
        <v>3</v>
      </c>
      <c r="S1" s="6">
        <v>1.2999999999999999E-2</v>
      </c>
    </row>
    <row r="2" spans="2:34" hidden="1" x14ac:dyDescent="0.2">
      <c r="O2" s="6" t="s">
        <v>4</v>
      </c>
      <c r="P2" s="6">
        <f>MAX(G11:G219)</f>
        <v>14</v>
      </c>
      <c r="Q2" s="6" t="s">
        <v>2</v>
      </c>
      <c r="R2" s="6" t="s">
        <v>5</v>
      </c>
      <c r="S2" s="6">
        <v>0.01</v>
      </c>
    </row>
    <row r="3" spans="2:34" hidden="1" x14ac:dyDescent="0.2">
      <c r="E3" s="111"/>
      <c r="F3" s="111"/>
      <c r="J3" s="11">
        <v>1.0999999999999999E-2</v>
      </c>
      <c r="K3" s="11">
        <v>1.0999999999999999E-2</v>
      </c>
      <c r="L3" s="11">
        <v>1.0999999999999999E-2</v>
      </c>
      <c r="M3" s="11">
        <v>1.0999999999999999E-2</v>
      </c>
      <c r="N3" s="6">
        <v>1.0999999999999999E-2</v>
      </c>
      <c r="O3" s="6">
        <v>1.0999999999999999E-2</v>
      </c>
      <c r="P3" s="6">
        <v>1.0999999999999999E-2</v>
      </c>
      <c r="Q3" s="6">
        <v>1.0999999999999999E-2</v>
      </c>
      <c r="R3" s="6">
        <v>1.0999999999999999E-2</v>
      </c>
      <c r="S3" s="6">
        <v>1.0999999999999999E-2</v>
      </c>
      <c r="T3" s="6">
        <v>1.0999999999999999E-2</v>
      </c>
      <c r="U3" s="6">
        <v>1.0999999999999999E-2</v>
      </c>
      <c r="V3" s="6">
        <v>1.0999999999999999E-2</v>
      </c>
      <c r="W3" s="6">
        <v>1.0999999999999999E-2</v>
      </c>
    </row>
    <row r="4" spans="2:34" hidden="1" x14ac:dyDescent="0.2">
      <c r="E4" s="111"/>
      <c r="F4" s="111"/>
    </row>
    <row r="5" spans="2:34" hidden="1" x14ac:dyDescent="0.2">
      <c r="E5" s="112" t="s">
        <v>7</v>
      </c>
      <c r="F5" s="112"/>
    </row>
    <row r="6" spans="2:34" ht="15" hidden="1" x14ac:dyDescent="0.35">
      <c r="E6" s="113">
        <f>SUM(F11:F219)</f>
        <v>5125.8801963186706</v>
      </c>
      <c r="F6" s="113"/>
      <c r="I6" s="95"/>
    </row>
    <row r="7" spans="2:34" ht="13.5" thickBot="1" x14ac:dyDescent="0.25"/>
    <row r="8" spans="2:34" ht="15.75" x14ac:dyDescent="0.25">
      <c r="B8" s="90"/>
      <c r="C8" s="91"/>
      <c r="D8" s="120" t="s">
        <v>283</v>
      </c>
      <c r="E8" s="121"/>
      <c r="F8" s="92"/>
      <c r="G8" s="93"/>
      <c r="H8" s="93">
        <v>25</v>
      </c>
      <c r="I8" s="93"/>
      <c r="J8" s="98" t="s">
        <v>6</v>
      </c>
      <c r="K8" s="98" t="s">
        <v>6</v>
      </c>
      <c r="L8" s="98" t="s">
        <v>6</v>
      </c>
      <c r="M8" s="99" t="s">
        <v>6</v>
      </c>
      <c r="N8" s="94" t="s">
        <v>6</v>
      </c>
      <c r="O8" s="15"/>
      <c r="P8" s="15"/>
      <c r="Q8" s="15"/>
      <c r="R8" s="15"/>
      <c r="S8" s="15" t="s">
        <v>6</v>
      </c>
      <c r="T8" s="15" t="s">
        <v>6</v>
      </c>
      <c r="U8" s="15" t="s">
        <v>6</v>
      </c>
      <c r="V8" s="15" t="s">
        <v>6</v>
      </c>
      <c r="W8" s="15" t="s">
        <v>6</v>
      </c>
      <c r="Z8" s="10"/>
      <c r="AA8" s="10"/>
      <c r="AB8" s="10"/>
      <c r="AC8" s="10"/>
      <c r="AD8" s="10"/>
      <c r="AE8" s="14"/>
      <c r="AF8" s="14"/>
      <c r="AG8" s="10"/>
      <c r="AH8" s="14"/>
    </row>
    <row r="9" spans="2:34" ht="15" customHeight="1" x14ac:dyDescent="0.2">
      <c r="B9" s="116" t="s">
        <v>281</v>
      </c>
      <c r="C9" s="118" t="s">
        <v>282</v>
      </c>
      <c r="D9" s="114" t="s">
        <v>284</v>
      </c>
      <c r="E9" s="114" t="s">
        <v>9</v>
      </c>
      <c r="F9" s="115" t="s">
        <v>45</v>
      </c>
      <c r="G9" s="114" t="s">
        <v>10</v>
      </c>
      <c r="H9" s="114" t="s">
        <v>11</v>
      </c>
      <c r="I9" s="114" t="s">
        <v>285</v>
      </c>
      <c r="J9" s="106">
        <v>8</v>
      </c>
      <c r="K9" s="106">
        <v>10</v>
      </c>
      <c r="L9" s="106">
        <v>12</v>
      </c>
      <c r="M9" s="107">
        <v>14</v>
      </c>
      <c r="N9" s="94">
        <v>16</v>
      </c>
      <c r="O9" s="15"/>
      <c r="P9" s="15"/>
      <c r="Q9" s="15"/>
      <c r="R9" s="15"/>
      <c r="S9" s="15">
        <v>16</v>
      </c>
      <c r="T9" s="15">
        <v>18</v>
      </c>
      <c r="U9" s="15">
        <v>20</v>
      </c>
      <c r="V9" s="15">
        <v>24</v>
      </c>
      <c r="W9" s="15">
        <v>27</v>
      </c>
      <c r="Z9" s="10"/>
      <c r="AA9" s="10"/>
      <c r="AB9" s="10"/>
      <c r="AC9" s="10"/>
      <c r="AD9" s="10"/>
      <c r="AE9" s="14"/>
      <c r="AF9" s="14"/>
      <c r="AG9" s="10"/>
      <c r="AH9" s="14"/>
    </row>
    <row r="10" spans="2:34" ht="15.75" x14ac:dyDescent="0.2">
      <c r="B10" s="117"/>
      <c r="C10" s="119"/>
      <c r="D10" s="114"/>
      <c r="E10" s="114"/>
      <c r="F10" s="115"/>
      <c r="G10" s="114"/>
      <c r="H10" s="114"/>
      <c r="I10" s="114"/>
      <c r="J10" s="100">
        <f>SUM(J11:J219)</f>
        <v>4782.6430208812944</v>
      </c>
      <c r="K10" s="100">
        <f>SUM(K11:K219)</f>
        <v>84.227599999999995</v>
      </c>
      <c r="L10" s="100">
        <f>SUM(L11:L219)</f>
        <v>113.45016910025123</v>
      </c>
      <c r="M10" s="101">
        <f>SUM(M11:M219)</f>
        <v>145.55940633712646</v>
      </c>
      <c r="N10" s="96">
        <f>SUM(N11:N219)</f>
        <v>0</v>
      </c>
      <c r="O10" s="97"/>
      <c r="P10" s="97"/>
      <c r="Q10" s="97"/>
      <c r="R10" s="97"/>
      <c r="S10" s="97">
        <f>SUM(S11:S219)</f>
        <v>0</v>
      </c>
      <c r="T10" s="97">
        <f>SUM(T11:T219)</f>
        <v>0</v>
      </c>
      <c r="U10" s="97">
        <f>SUM(U11:U219)</f>
        <v>0</v>
      </c>
      <c r="V10" s="97">
        <f>SUM(V11:V219)</f>
        <v>0</v>
      </c>
      <c r="W10" s="97">
        <f>SUM(W11:W219)</f>
        <v>0</v>
      </c>
      <c r="X10" s="9">
        <f>SUM(J10:W10)</f>
        <v>5125.8801963186725</v>
      </c>
      <c r="Z10" s="10"/>
      <c r="AA10" s="10"/>
      <c r="AB10" s="10"/>
      <c r="AC10" s="10"/>
      <c r="AD10" s="10"/>
      <c r="AE10" s="14"/>
      <c r="AF10" s="14"/>
      <c r="AH10" s="14"/>
    </row>
    <row r="11" spans="2:34" ht="15.75" x14ac:dyDescent="0.25">
      <c r="B11" s="84" t="str">
        <f>IF(C11=0.013,"Concreto","PVC")</f>
        <v>PVC</v>
      </c>
      <c r="C11" s="80">
        <v>1.0999999999999999E-2</v>
      </c>
      <c r="D11" s="79" t="s">
        <v>187</v>
      </c>
      <c r="E11" s="79" t="s">
        <v>200</v>
      </c>
      <c r="F11" s="83">
        <v>77.405045966009226</v>
      </c>
      <c r="G11" s="79">
        <v>8</v>
      </c>
      <c r="H11" s="79">
        <f>G11*$H$8</f>
        <v>200</v>
      </c>
      <c r="I11" s="81" t="s">
        <v>258</v>
      </c>
      <c r="J11" s="102">
        <f t="shared" ref="J11:J42" si="0">IF(AND($J$9=G11,$J$3=C11),F11,"")</f>
        <v>77.405045966009226</v>
      </c>
      <c r="K11" s="102" t="str">
        <f t="shared" ref="K11:K42" si="1">IF(AND($K$9=G11,$K$3=C11),F11,"")</f>
        <v/>
      </c>
      <c r="L11" s="102" t="str">
        <f t="shared" ref="L11:L42" si="2">IF(AND($L$9=G11,$L$3=C11),F11,"")</f>
        <v/>
      </c>
      <c r="M11" s="103" t="str">
        <f t="shared" ref="M11:M42" si="3">IF(AND($M$9=G11,$M$3=C11),F11,"")</f>
        <v/>
      </c>
      <c r="N11" s="6" t="str">
        <f t="shared" ref="N11:N42" si="4">IF(AND($N$9=G11,$N$3=C11),F11,"")</f>
        <v/>
      </c>
      <c r="O11" s="6" t="str">
        <f t="shared" ref="O11:O42" si="5">IF(AND($O$9=G11,$O$3=C11),F11,"")</f>
        <v/>
      </c>
      <c r="P11" s="6" t="str">
        <f t="shared" ref="P11:P42" si="6">IF(AND($P$9=G11,$P$3=C11),F11,"")</f>
        <v/>
      </c>
      <c r="Q11" s="6" t="str">
        <f t="shared" ref="Q11:Q42" si="7">IF(AND($Q$9=G11,$Q$3=C11),F11,"")</f>
        <v/>
      </c>
      <c r="R11" s="6" t="str">
        <f t="shared" ref="R11:R42" si="8">IF(AND($R$9=G11,$R$3=C11),F11,"")</f>
        <v/>
      </c>
      <c r="S11" s="6" t="str">
        <f t="shared" ref="S11:S42" si="9">IF(AND($S$9=G11,$S$3=C11),F11,"")</f>
        <v/>
      </c>
      <c r="T11" s="6" t="str">
        <f t="shared" ref="T11:T42" si="10">IF($T$9=G11,F11,"")</f>
        <v/>
      </c>
      <c r="U11" s="6" t="str">
        <f t="shared" ref="U11:U35" si="11">IF($U$9=G11,F11,"")</f>
        <v/>
      </c>
      <c r="V11" s="6" t="str">
        <f t="shared" ref="V11:V35" si="12">IF($V$9=G11,F11,"")</f>
        <v/>
      </c>
      <c r="W11" s="6" t="str">
        <f t="shared" ref="W11:W35" si="13">IF($W$9=G11,F11,"")</f>
        <v/>
      </c>
      <c r="Y11" s="11"/>
      <c r="Z11" s="11"/>
      <c r="AA11" s="11"/>
      <c r="AB11" s="12"/>
      <c r="AC11" s="10"/>
      <c r="AD11" s="10"/>
      <c r="AE11" s="13"/>
      <c r="AF11" s="10"/>
      <c r="AG11" s="10"/>
      <c r="AH11" s="14"/>
    </row>
    <row r="12" spans="2:34" ht="15.75" x14ac:dyDescent="0.25">
      <c r="B12" s="84" t="str">
        <f t="shared" ref="B12:B35" si="14">IF(C12=0.013,"Concreto","PVC")</f>
        <v>PVC</v>
      </c>
      <c r="C12" s="80">
        <v>1.0999999999999999E-2</v>
      </c>
      <c r="D12" s="79" t="s">
        <v>200</v>
      </c>
      <c r="E12" s="79" t="s">
        <v>205</v>
      </c>
      <c r="F12" s="83">
        <v>44.539204629180354</v>
      </c>
      <c r="G12" s="79">
        <v>8</v>
      </c>
      <c r="H12" s="79">
        <f t="shared" ref="H12:H35" si="15">G12*$H$8</f>
        <v>200</v>
      </c>
      <c r="I12" s="81" t="s">
        <v>58</v>
      </c>
      <c r="J12" s="102">
        <f t="shared" si="0"/>
        <v>44.539204629180354</v>
      </c>
      <c r="K12" s="102" t="str">
        <f t="shared" si="1"/>
        <v/>
      </c>
      <c r="L12" s="102" t="str">
        <f t="shared" si="2"/>
        <v/>
      </c>
      <c r="M12" s="103" t="str">
        <f t="shared" si="3"/>
        <v/>
      </c>
      <c r="N12" s="6" t="str">
        <f t="shared" si="4"/>
        <v/>
      </c>
      <c r="O12" s="6" t="str">
        <f t="shared" si="5"/>
        <v/>
      </c>
      <c r="P12" s="6" t="str">
        <f t="shared" si="6"/>
        <v/>
      </c>
      <c r="Q12" s="6" t="str">
        <f t="shared" si="7"/>
        <v/>
      </c>
      <c r="R12" s="6" t="str">
        <f t="shared" si="8"/>
        <v/>
      </c>
      <c r="S12" s="6" t="str">
        <f t="shared" si="9"/>
        <v/>
      </c>
      <c r="T12" s="6" t="str">
        <f t="shared" si="10"/>
        <v/>
      </c>
      <c r="U12" s="6" t="str">
        <f t="shared" si="11"/>
        <v/>
      </c>
      <c r="V12" s="6" t="str">
        <f t="shared" si="12"/>
        <v/>
      </c>
      <c r="W12" s="6" t="str">
        <f t="shared" si="13"/>
        <v/>
      </c>
      <c r="Y12" s="11"/>
      <c r="Z12" s="11"/>
      <c r="AA12" s="11"/>
      <c r="AB12" s="12"/>
      <c r="AC12" s="10"/>
      <c r="AD12" s="10"/>
      <c r="AE12" s="13"/>
      <c r="AF12" s="10"/>
      <c r="AG12" s="10"/>
      <c r="AH12" s="14"/>
    </row>
    <row r="13" spans="2:34" ht="15.75" x14ac:dyDescent="0.25">
      <c r="B13" s="84" t="str">
        <f t="shared" si="14"/>
        <v>PVC</v>
      </c>
      <c r="C13" s="80">
        <v>1.0999999999999999E-2</v>
      </c>
      <c r="D13" s="79" t="s">
        <v>205</v>
      </c>
      <c r="E13" s="79" t="s">
        <v>31</v>
      </c>
      <c r="F13" s="83">
        <v>49.36385807450629</v>
      </c>
      <c r="G13" s="79">
        <v>8</v>
      </c>
      <c r="H13" s="79">
        <f t="shared" si="15"/>
        <v>200</v>
      </c>
      <c r="I13" s="81" t="s">
        <v>258</v>
      </c>
      <c r="J13" s="102">
        <f t="shared" si="0"/>
        <v>49.36385807450629</v>
      </c>
      <c r="K13" s="102" t="str">
        <f t="shared" si="1"/>
        <v/>
      </c>
      <c r="L13" s="102" t="str">
        <f t="shared" si="2"/>
        <v/>
      </c>
      <c r="M13" s="103" t="str">
        <f t="shared" si="3"/>
        <v/>
      </c>
      <c r="N13" s="6" t="str">
        <f t="shared" si="4"/>
        <v/>
      </c>
      <c r="O13" s="6" t="str">
        <f t="shared" si="5"/>
        <v/>
      </c>
      <c r="P13" s="6" t="str">
        <f t="shared" si="6"/>
        <v/>
      </c>
      <c r="Q13" s="6" t="str">
        <f t="shared" si="7"/>
        <v/>
      </c>
      <c r="R13" s="6" t="str">
        <f t="shared" si="8"/>
        <v/>
      </c>
      <c r="S13" s="6" t="str">
        <f t="shared" si="9"/>
        <v/>
      </c>
      <c r="T13" s="6" t="str">
        <f t="shared" si="10"/>
        <v/>
      </c>
      <c r="U13" s="6" t="str">
        <f t="shared" si="11"/>
        <v/>
      </c>
      <c r="V13" s="6" t="str">
        <f t="shared" si="12"/>
        <v/>
      </c>
      <c r="W13" s="6" t="str">
        <f t="shared" si="13"/>
        <v/>
      </c>
      <c r="Y13" s="11"/>
      <c r="Z13" s="11"/>
      <c r="AA13" s="11"/>
      <c r="AB13" s="12"/>
      <c r="AC13" s="10"/>
      <c r="AD13" s="10"/>
      <c r="AE13" s="13"/>
      <c r="AF13" s="10"/>
      <c r="AG13" s="10"/>
      <c r="AH13" s="14"/>
    </row>
    <row r="14" spans="2:34" ht="15.75" x14ac:dyDescent="0.25">
      <c r="B14" s="84" t="str">
        <f t="shared" si="14"/>
        <v>PVC</v>
      </c>
      <c r="C14" s="80">
        <v>1.0999999999999999E-2</v>
      </c>
      <c r="D14" s="79" t="s">
        <v>218</v>
      </c>
      <c r="E14" s="79" t="s">
        <v>234</v>
      </c>
      <c r="F14" s="83">
        <v>113.85722705457718</v>
      </c>
      <c r="G14" s="79">
        <v>8</v>
      </c>
      <c r="H14" s="79">
        <f t="shared" si="15"/>
        <v>200</v>
      </c>
      <c r="I14" s="81" t="s">
        <v>59</v>
      </c>
      <c r="J14" s="102">
        <f t="shared" si="0"/>
        <v>113.85722705457718</v>
      </c>
      <c r="K14" s="102" t="str">
        <f t="shared" si="1"/>
        <v/>
      </c>
      <c r="L14" s="102" t="str">
        <f t="shared" si="2"/>
        <v/>
      </c>
      <c r="M14" s="103" t="str">
        <f t="shared" si="3"/>
        <v/>
      </c>
      <c r="N14" s="6" t="str">
        <f t="shared" si="4"/>
        <v/>
      </c>
      <c r="O14" s="6" t="str">
        <f t="shared" si="5"/>
        <v/>
      </c>
      <c r="P14" s="6" t="str">
        <f t="shared" si="6"/>
        <v/>
      </c>
      <c r="Q14" s="6" t="str">
        <f t="shared" si="7"/>
        <v/>
      </c>
      <c r="R14" s="6" t="str">
        <f t="shared" si="8"/>
        <v/>
      </c>
      <c r="S14" s="6" t="str">
        <f t="shared" si="9"/>
        <v/>
      </c>
      <c r="T14" s="6" t="str">
        <f t="shared" si="10"/>
        <v/>
      </c>
      <c r="U14" s="6" t="str">
        <f t="shared" si="11"/>
        <v/>
      </c>
      <c r="V14" s="6" t="str">
        <f t="shared" si="12"/>
        <v/>
      </c>
      <c r="W14" s="6" t="str">
        <f t="shared" si="13"/>
        <v/>
      </c>
      <c r="Y14" s="11"/>
      <c r="Z14" s="11"/>
      <c r="AA14" s="11"/>
      <c r="AB14" s="12"/>
      <c r="AC14" s="10"/>
      <c r="AD14" s="10"/>
      <c r="AE14" s="13"/>
      <c r="AF14" s="10"/>
      <c r="AG14" s="10"/>
      <c r="AH14" s="14"/>
    </row>
    <row r="15" spans="2:34" ht="15.75" x14ac:dyDescent="0.25">
      <c r="B15" s="84" t="str">
        <f t="shared" si="14"/>
        <v>PVC</v>
      </c>
      <c r="C15" s="80">
        <v>1.0999999999999999E-2</v>
      </c>
      <c r="D15" s="79" t="s">
        <v>234</v>
      </c>
      <c r="E15" s="79" t="s">
        <v>27</v>
      </c>
      <c r="F15" s="83">
        <v>50.985664651939175</v>
      </c>
      <c r="G15" s="79">
        <v>8</v>
      </c>
      <c r="H15" s="79">
        <f t="shared" si="15"/>
        <v>200</v>
      </c>
      <c r="I15" s="81" t="s">
        <v>59</v>
      </c>
      <c r="J15" s="102">
        <f t="shared" si="0"/>
        <v>50.985664651939175</v>
      </c>
      <c r="K15" s="102" t="str">
        <f t="shared" si="1"/>
        <v/>
      </c>
      <c r="L15" s="102" t="str">
        <f t="shared" si="2"/>
        <v/>
      </c>
      <c r="M15" s="103" t="str">
        <f t="shared" si="3"/>
        <v/>
      </c>
      <c r="N15" s="6" t="str">
        <f t="shared" si="4"/>
        <v/>
      </c>
      <c r="O15" s="6" t="str">
        <f t="shared" si="5"/>
        <v/>
      </c>
      <c r="P15" s="6" t="str">
        <f t="shared" si="6"/>
        <v/>
      </c>
      <c r="Q15" s="6" t="str">
        <f t="shared" si="7"/>
        <v/>
      </c>
      <c r="R15" s="6" t="str">
        <f t="shared" si="8"/>
        <v/>
      </c>
      <c r="S15" s="6" t="str">
        <f t="shared" si="9"/>
        <v/>
      </c>
      <c r="T15" s="6" t="str">
        <f t="shared" si="10"/>
        <v/>
      </c>
      <c r="U15" s="6" t="str">
        <f t="shared" si="11"/>
        <v/>
      </c>
      <c r="V15" s="6" t="str">
        <f t="shared" si="12"/>
        <v/>
      </c>
      <c r="W15" s="6" t="str">
        <f t="shared" si="13"/>
        <v/>
      </c>
      <c r="Y15" s="11"/>
      <c r="Z15" s="11"/>
      <c r="AA15" s="11"/>
      <c r="AB15" s="12"/>
      <c r="AC15" s="10"/>
      <c r="AD15" s="10"/>
      <c r="AE15" s="13"/>
      <c r="AF15" s="10"/>
      <c r="AG15" s="10"/>
      <c r="AH15" s="14"/>
    </row>
    <row r="16" spans="2:34" ht="15.75" x14ac:dyDescent="0.25">
      <c r="B16" s="84" t="str">
        <f t="shared" si="14"/>
        <v>PVC</v>
      </c>
      <c r="C16" s="80">
        <v>1.0999999999999999E-2</v>
      </c>
      <c r="D16" s="79" t="s">
        <v>27</v>
      </c>
      <c r="E16" s="79" t="s">
        <v>31</v>
      </c>
      <c r="F16" s="83">
        <v>15.942125830641286</v>
      </c>
      <c r="G16" s="79">
        <v>8</v>
      </c>
      <c r="H16" s="79">
        <f t="shared" si="15"/>
        <v>200</v>
      </c>
      <c r="I16" s="81" t="s">
        <v>258</v>
      </c>
      <c r="J16" s="102">
        <f t="shared" si="0"/>
        <v>15.942125830641286</v>
      </c>
      <c r="K16" s="102" t="str">
        <f t="shared" si="1"/>
        <v/>
      </c>
      <c r="L16" s="102" t="str">
        <f t="shared" si="2"/>
        <v/>
      </c>
      <c r="M16" s="103" t="str">
        <f t="shared" si="3"/>
        <v/>
      </c>
      <c r="N16" s="6" t="str">
        <f t="shared" si="4"/>
        <v/>
      </c>
      <c r="O16" s="6" t="str">
        <f t="shared" si="5"/>
        <v/>
      </c>
      <c r="P16" s="6" t="str">
        <f t="shared" si="6"/>
        <v/>
      </c>
      <c r="Q16" s="6" t="str">
        <f t="shared" si="7"/>
        <v/>
      </c>
      <c r="R16" s="6" t="str">
        <f t="shared" si="8"/>
        <v/>
      </c>
      <c r="S16" s="6" t="str">
        <f t="shared" si="9"/>
        <v/>
      </c>
      <c r="T16" s="6" t="str">
        <f t="shared" si="10"/>
        <v/>
      </c>
      <c r="U16" s="6" t="str">
        <f t="shared" si="11"/>
        <v/>
      </c>
      <c r="V16" s="6" t="str">
        <f t="shared" si="12"/>
        <v/>
      </c>
      <c r="W16" s="6" t="str">
        <f t="shared" si="13"/>
        <v/>
      </c>
      <c r="Y16" s="11"/>
      <c r="Z16" s="11"/>
      <c r="AA16" s="11"/>
      <c r="AB16" s="12"/>
      <c r="AC16" s="10"/>
      <c r="AD16" s="10"/>
      <c r="AE16" s="13"/>
      <c r="AF16" s="10"/>
      <c r="AG16" s="10"/>
      <c r="AH16" s="14"/>
    </row>
    <row r="17" spans="2:34" ht="15.75" x14ac:dyDescent="0.25">
      <c r="B17" s="84" t="str">
        <f t="shared" si="14"/>
        <v>PVC</v>
      </c>
      <c r="C17" s="80">
        <v>1.0999999999999999E-2</v>
      </c>
      <c r="D17" s="79" t="s">
        <v>31</v>
      </c>
      <c r="E17" s="79" t="s">
        <v>36</v>
      </c>
      <c r="F17" s="83">
        <v>15.708762172749246</v>
      </c>
      <c r="G17" s="79">
        <v>8</v>
      </c>
      <c r="H17" s="79">
        <f t="shared" si="15"/>
        <v>200</v>
      </c>
      <c r="I17" s="81" t="s">
        <v>58</v>
      </c>
      <c r="J17" s="102">
        <f t="shared" si="0"/>
        <v>15.708762172749246</v>
      </c>
      <c r="K17" s="102" t="str">
        <f t="shared" si="1"/>
        <v/>
      </c>
      <c r="L17" s="102" t="str">
        <f t="shared" si="2"/>
        <v/>
      </c>
      <c r="M17" s="103" t="str">
        <f t="shared" si="3"/>
        <v/>
      </c>
      <c r="N17" s="6" t="str">
        <f t="shared" si="4"/>
        <v/>
      </c>
      <c r="O17" s="6" t="str">
        <f t="shared" si="5"/>
        <v/>
      </c>
      <c r="P17" s="6" t="str">
        <f t="shared" si="6"/>
        <v/>
      </c>
      <c r="Q17" s="6" t="str">
        <f t="shared" si="7"/>
        <v/>
      </c>
      <c r="R17" s="6" t="str">
        <f t="shared" si="8"/>
        <v/>
      </c>
      <c r="S17" s="6" t="str">
        <f t="shared" si="9"/>
        <v/>
      </c>
      <c r="T17" s="6" t="str">
        <f t="shared" si="10"/>
        <v/>
      </c>
      <c r="U17" s="6" t="str">
        <f t="shared" si="11"/>
        <v/>
      </c>
      <c r="V17" s="6" t="str">
        <f t="shared" si="12"/>
        <v/>
      </c>
      <c r="W17" s="6" t="str">
        <f t="shared" si="13"/>
        <v/>
      </c>
      <c r="Y17" s="11"/>
      <c r="Z17" s="11"/>
      <c r="AA17" s="11"/>
      <c r="AB17" s="12"/>
      <c r="AC17" s="10"/>
      <c r="AD17" s="10"/>
      <c r="AE17" s="13"/>
      <c r="AF17" s="10"/>
      <c r="AG17" s="10"/>
      <c r="AH17" s="14"/>
    </row>
    <row r="18" spans="2:34" ht="15.75" x14ac:dyDescent="0.25">
      <c r="B18" s="84" t="str">
        <f t="shared" si="14"/>
        <v>PVC</v>
      </c>
      <c r="C18" s="80">
        <v>1.0999999999999999E-2</v>
      </c>
      <c r="D18" s="79" t="s">
        <v>255</v>
      </c>
      <c r="E18" s="79" t="s">
        <v>36</v>
      </c>
      <c r="F18" s="83">
        <v>67.717431995018856</v>
      </c>
      <c r="G18" s="79">
        <v>8</v>
      </c>
      <c r="H18" s="79">
        <f t="shared" si="15"/>
        <v>200</v>
      </c>
      <c r="I18" s="81" t="s">
        <v>59</v>
      </c>
      <c r="J18" s="102">
        <f t="shared" si="0"/>
        <v>67.717431995018856</v>
      </c>
      <c r="K18" s="102" t="str">
        <f t="shared" si="1"/>
        <v/>
      </c>
      <c r="L18" s="102" t="str">
        <f t="shared" si="2"/>
        <v/>
      </c>
      <c r="M18" s="103" t="str">
        <f t="shared" si="3"/>
        <v/>
      </c>
      <c r="N18" s="6" t="str">
        <f t="shared" si="4"/>
        <v/>
      </c>
      <c r="O18" s="6" t="str">
        <f t="shared" si="5"/>
        <v/>
      </c>
      <c r="P18" s="6" t="str">
        <f t="shared" si="6"/>
        <v/>
      </c>
      <c r="Q18" s="6" t="str">
        <f t="shared" si="7"/>
        <v/>
      </c>
      <c r="R18" s="6" t="str">
        <f t="shared" si="8"/>
        <v/>
      </c>
      <c r="S18" s="6" t="str">
        <f t="shared" si="9"/>
        <v/>
      </c>
      <c r="T18" s="6" t="str">
        <f t="shared" si="10"/>
        <v/>
      </c>
      <c r="U18" s="6" t="str">
        <f t="shared" si="11"/>
        <v/>
      </c>
      <c r="V18" s="6" t="str">
        <f t="shared" si="12"/>
        <v/>
      </c>
      <c r="W18" s="6" t="str">
        <f t="shared" si="13"/>
        <v/>
      </c>
      <c r="Y18" s="11"/>
      <c r="Z18" s="11"/>
      <c r="AA18" s="11"/>
      <c r="AB18" s="12"/>
      <c r="AC18" s="10"/>
      <c r="AD18" s="10"/>
      <c r="AE18" s="13"/>
      <c r="AF18" s="10"/>
      <c r="AG18" s="10"/>
      <c r="AH18" s="14"/>
    </row>
    <row r="19" spans="2:34" ht="15.75" x14ac:dyDescent="0.25">
      <c r="B19" s="84" t="str">
        <f t="shared" si="14"/>
        <v>PVC</v>
      </c>
      <c r="C19" s="80">
        <v>1.0999999999999999E-2</v>
      </c>
      <c r="D19" s="79" t="s">
        <v>36</v>
      </c>
      <c r="E19" s="79" t="s">
        <v>192</v>
      </c>
      <c r="F19" s="83">
        <v>100.8268033610111</v>
      </c>
      <c r="G19" s="79">
        <v>8</v>
      </c>
      <c r="H19" s="79">
        <f t="shared" si="15"/>
        <v>200</v>
      </c>
      <c r="I19" s="81" t="s">
        <v>58</v>
      </c>
      <c r="J19" s="102">
        <f t="shared" si="0"/>
        <v>100.8268033610111</v>
      </c>
      <c r="K19" s="102" t="str">
        <f t="shared" si="1"/>
        <v/>
      </c>
      <c r="L19" s="102" t="str">
        <f t="shared" si="2"/>
        <v/>
      </c>
      <c r="M19" s="103" t="str">
        <f t="shared" si="3"/>
        <v/>
      </c>
      <c r="N19" s="6" t="str">
        <f t="shared" si="4"/>
        <v/>
      </c>
      <c r="O19" s="6" t="str">
        <f t="shared" si="5"/>
        <v/>
      </c>
      <c r="P19" s="6" t="str">
        <f t="shared" si="6"/>
        <v/>
      </c>
      <c r="Q19" s="6" t="str">
        <f t="shared" si="7"/>
        <v/>
      </c>
      <c r="R19" s="6" t="str">
        <f t="shared" si="8"/>
        <v/>
      </c>
      <c r="S19" s="6" t="str">
        <f t="shared" si="9"/>
        <v/>
      </c>
      <c r="T19" s="6" t="str">
        <f t="shared" si="10"/>
        <v/>
      </c>
      <c r="U19" s="6" t="str">
        <f t="shared" si="11"/>
        <v/>
      </c>
      <c r="V19" s="6" t="str">
        <f t="shared" si="12"/>
        <v/>
      </c>
      <c r="W19" s="6" t="str">
        <f t="shared" si="13"/>
        <v/>
      </c>
      <c r="Y19" s="11"/>
      <c r="Z19" s="11"/>
      <c r="AA19" s="11"/>
      <c r="AB19" s="12"/>
      <c r="AC19" s="10"/>
      <c r="AD19" s="10"/>
      <c r="AE19" s="13"/>
      <c r="AF19" s="10"/>
      <c r="AG19" s="10"/>
      <c r="AH19" s="14"/>
    </row>
    <row r="20" spans="2:34" ht="15.75" x14ac:dyDescent="0.25">
      <c r="B20" s="84" t="str">
        <f t="shared" si="14"/>
        <v>PVC</v>
      </c>
      <c r="C20" s="80">
        <v>1.0999999999999999E-2</v>
      </c>
      <c r="D20" s="79" t="s">
        <v>188</v>
      </c>
      <c r="E20" s="79" t="s">
        <v>189</v>
      </c>
      <c r="F20" s="83">
        <v>53.437526374262475</v>
      </c>
      <c r="G20" s="79">
        <v>8</v>
      </c>
      <c r="H20" s="79">
        <f t="shared" si="15"/>
        <v>200</v>
      </c>
      <c r="I20" s="81" t="s">
        <v>59</v>
      </c>
      <c r="J20" s="102">
        <f t="shared" si="0"/>
        <v>53.437526374262475</v>
      </c>
      <c r="K20" s="102" t="str">
        <f t="shared" si="1"/>
        <v/>
      </c>
      <c r="L20" s="102" t="str">
        <f t="shared" si="2"/>
        <v/>
      </c>
      <c r="M20" s="103" t="str">
        <f t="shared" si="3"/>
        <v/>
      </c>
      <c r="N20" s="6" t="str">
        <f t="shared" si="4"/>
        <v/>
      </c>
      <c r="O20" s="6" t="str">
        <f t="shared" si="5"/>
        <v/>
      </c>
      <c r="P20" s="6" t="str">
        <f t="shared" si="6"/>
        <v/>
      </c>
      <c r="Q20" s="6" t="str">
        <f t="shared" si="7"/>
        <v/>
      </c>
      <c r="R20" s="6" t="str">
        <f t="shared" si="8"/>
        <v/>
      </c>
      <c r="S20" s="6" t="str">
        <f t="shared" si="9"/>
        <v/>
      </c>
      <c r="T20" s="6" t="str">
        <f t="shared" si="10"/>
        <v/>
      </c>
      <c r="U20" s="6" t="str">
        <f t="shared" si="11"/>
        <v/>
      </c>
      <c r="V20" s="6" t="str">
        <f t="shared" si="12"/>
        <v/>
      </c>
      <c r="W20" s="6" t="str">
        <f t="shared" si="13"/>
        <v/>
      </c>
      <c r="Y20" s="11"/>
      <c r="Z20" s="11"/>
      <c r="AA20" s="11"/>
      <c r="AB20" s="12"/>
      <c r="AC20" s="10"/>
      <c r="AD20" s="10"/>
      <c r="AE20" s="13"/>
      <c r="AF20" s="10"/>
      <c r="AG20" s="10"/>
      <c r="AH20" s="14"/>
    </row>
    <row r="21" spans="2:34" ht="15.75" x14ac:dyDescent="0.25">
      <c r="B21" s="84" t="str">
        <f t="shared" si="14"/>
        <v>PVC</v>
      </c>
      <c r="C21" s="80">
        <v>1.0999999999999999E-2</v>
      </c>
      <c r="D21" s="79" t="s">
        <v>189</v>
      </c>
      <c r="E21" s="79" t="s">
        <v>191</v>
      </c>
      <c r="F21" s="83">
        <v>39.812039636270846</v>
      </c>
      <c r="G21" s="79">
        <v>8</v>
      </c>
      <c r="H21" s="79">
        <f t="shared" si="15"/>
        <v>200</v>
      </c>
      <c r="I21" s="81" t="s">
        <v>58</v>
      </c>
      <c r="J21" s="102">
        <f t="shared" si="0"/>
        <v>39.812039636270846</v>
      </c>
      <c r="K21" s="102" t="str">
        <f t="shared" si="1"/>
        <v/>
      </c>
      <c r="L21" s="102" t="str">
        <f t="shared" si="2"/>
        <v/>
      </c>
      <c r="M21" s="103" t="str">
        <f t="shared" si="3"/>
        <v/>
      </c>
      <c r="N21" s="6" t="str">
        <f t="shared" si="4"/>
        <v/>
      </c>
      <c r="O21" s="6" t="str">
        <f t="shared" si="5"/>
        <v/>
      </c>
      <c r="P21" s="6" t="str">
        <f t="shared" si="6"/>
        <v/>
      </c>
      <c r="Q21" s="6" t="str">
        <f t="shared" si="7"/>
        <v/>
      </c>
      <c r="R21" s="6" t="str">
        <f t="shared" si="8"/>
        <v/>
      </c>
      <c r="S21" s="6" t="str">
        <f t="shared" si="9"/>
        <v/>
      </c>
      <c r="T21" s="6" t="str">
        <f t="shared" si="10"/>
        <v/>
      </c>
      <c r="U21" s="6" t="str">
        <f t="shared" si="11"/>
        <v/>
      </c>
      <c r="V21" s="6" t="str">
        <f t="shared" si="12"/>
        <v/>
      </c>
      <c r="W21" s="6" t="str">
        <f t="shared" si="13"/>
        <v/>
      </c>
      <c r="Y21" s="11"/>
      <c r="Z21" s="11"/>
      <c r="AA21" s="11"/>
      <c r="AB21" s="12"/>
      <c r="AC21" s="10"/>
      <c r="AD21" s="10"/>
      <c r="AE21" s="13"/>
      <c r="AF21" s="10"/>
      <c r="AG21" s="10"/>
      <c r="AH21" s="14"/>
    </row>
    <row r="22" spans="2:34" ht="15.75" x14ac:dyDescent="0.25">
      <c r="B22" s="84" t="str">
        <f t="shared" si="14"/>
        <v>PVC</v>
      </c>
      <c r="C22" s="80">
        <v>1.0999999999999999E-2</v>
      </c>
      <c r="D22" s="79" t="s">
        <v>191</v>
      </c>
      <c r="E22" s="79" t="s">
        <v>192</v>
      </c>
      <c r="F22" s="83">
        <v>39.090037208987141</v>
      </c>
      <c r="G22" s="79">
        <v>8</v>
      </c>
      <c r="H22" s="79">
        <f t="shared" si="15"/>
        <v>200</v>
      </c>
      <c r="I22" s="81" t="s">
        <v>58</v>
      </c>
      <c r="J22" s="102">
        <f t="shared" si="0"/>
        <v>39.090037208987141</v>
      </c>
      <c r="K22" s="102" t="str">
        <f t="shared" si="1"/>
        <v/>
      </c>
      <c r="L22" s="102" t="str">
        <f t="shared" si="2"/>
        <v/>
      </c>
      <c r="M22" s="103" t="str">
        <f t="shared" si="3"/>
        <v/>
      </c>
      <c r="N22" s="6" t="str">
        <f t="shared" si="4"/>
        <v/>
      </c>
      <c r="O22" s="6" t="str">
        <f t="shared" si="5"/>
        <v/>
      </c>
      <c r="P22" s="6" t="str">
        <f t="shared" si="6"/>
        <v/>
      </c>
      <c r="Q22" s="6" t="str">
        <f t="shared" si="7"/>
        <v/>
      </c>
      <c r="R22" s="6" t="str">
        <f t="shared" si="8"/>
        <v/>
      </c>
      <c r="S22" s="6" t="str">
        <f t="shared" si="9"/>
        <v/>
      </c>
      <c r="T22" s="6" t="str">
        <f t="shared" si="10"/>
        <v/>
      </c>
      <c r="U22" s="6" t="str">
        <f t="shared" si="11"/>
        <v/>
      </c>
      <c r="V22" s="6" t="str">
        <f t="shared" si="12"/>
        <v/>
      </c>
      <c r="W22" s="6" t="str">
        <f t="shared" si="13"/>
        <v/>
      </c>
      <c r="Y22" s="11"/>
      <c r="Z22" s="11"/>
      <c r="AA22" s="11"/>
      <c r="AB22" s="12"/>
      <c r="AC22" s="10"/>
      <c r="AD22" s="10"/>
      <c r="AE22" s="13"/>
      <c r="AF22" s="10"/>
      <c r="AG22" s="10"/>
      <c r="AH22" s="14"/>
    </row>
    <row r="23" spans="2:34" ht="15.75" x14ac:dyDescent="0.25">
      <c r="B23" s="84" t="str">
        <f t="shared" si="14"/>
        <v>PVC</v>
      </c>
      <c r="C23" s="80">
        <v>1.0999999999999999E-2</v>
      </c>
      <c r="D23" s="79" t="s">
        <v>192</v>
      </c>
      <c r="E23" s="79" t="s">
        <v>193</v>
      </c>
      <c r="F23" s="83">
        <v>120.57969000208949</v>
      </c>
      <c r="G23" s="79">
        <v>8</v>
      </c>
      <c r="H23" s="79">
        <f t="shared" si="15"/>
        <v>200</v>
      </c>
      <c r="I23" s="81" t="s">
        <v>58</v>
      </c>
      <c r="J23" s="102">
        <f t="shared" si="0"/>
        <v>120.57969000208949</v>
      </c>
      <c r="K23" s="102" t="str">
        <f t="shared" si="1"/>
        <v/>
      </c>
      <c r="L23" s="102" t="str">
        <f t="shared" si="2"/>
        <v/>
      </c>
      <c r="M23" s="103" t="str">
        <f t="shared" si="3"/>
        <v/>
      </c>
      <c r="N23" s="6" t="str">
        <f t="shared" si="4"/>
        <v/>
      </c>
      <c r="O23" s="6" t="str">
        <f t="shared" si="5"/>
        <v/>
      </c>
      <c r="P23" s="6" t="str">
        <f t="shared" si="6"/>
        <v/>
      </c>
      <c r="Q23" s="6" t="str">
        <f t="shared" si="7"/>
        <v/>
      </c>
      <c r="R23" s="6" t="str">
        <f t="shared" si="8"/>
        <v/>
      </c>
      <c r="S23" s="6" t="str">
        <f t="shared" si="9"/>
        <v/>
      </c>
      <c r="T23" s="6" t="str">
        <f t="shared" si="10"/>
        <v/>
      </c>
      <c r="U23" s="6" t="str">
        <f t="shared" si="11"/>
        <v/>
      </c>
      <c r="V23" s="6" t="str">
        <f t="shared" si="12"/>
        <v/>
      </c>
      <c r="W23" s="6" t="str">
        <f t="shared" si="13"/>
        <v/>
      </c>
      <c r="Y23" s="11"/>
      <c r="Z23" s="11"/>
      <c r="AA23" s="11"/>
      <c r="AB23" s="12"/>
      <c r="AC23" s="10"/>
      <c r="AD23" s="10"/>
      <c r="AE23" s="13"/>
      <c r="AF23" s="10"/>
      <c r="AG23" s="10"/>
      <c r="AH23" s="14"/>
    </row>
    <row r="24" spans="2:34" ht="15.75" x14ac:dyDescent="0.25">
      <c r="B24" s="84" t="str">
        <f t="shared" si="14"/>
        <v>PVC</v>
      </c>
      <c r="C24" s="80">
        <v>1.0999999999999999E-2</v>
      </c>
      <c r="D24" s="79" t="s">
        <v>190</v>
      </c>
      <c r="E24" s="79" t="s">
        <v>193</v>
      </c>
      <c r="F24" s="83">
        <v>75.582896601302878</v>
      </c>
      <c r="G24" s="79">
        <v>8</v>
      </c>
      <c r="H24" s="79">
        <f t="shared" si="15"/>
        <v>200</v>
      </c>
      <c r="I24" s="81" t="s">
        <v>59</v>
      </c>
      <c r="J24" s="102">
        <f t="shared" si="0"/>
        <v>75.582896601302878</v>
      </c>
      <c r="K24" s="102" t="str">
        <f t="shared" si="1"/>
        <v/>
      </c>
      <c r="L24" s="102" t="str">
        <f t="shared" si="2"/>
        <v/>
      </c>
      <c r="M24" s="103" t="str">
        <f t="shared" si="3"/>
        <v/>
      </c>
      <c r="N24" s="6" t="str">
        <f t="shared" si="4"/>
        <v/>
      </c>
      <c r="O24" s="6" t="str">
        <f t="shared" si="5"/>
        <v/>
      </c>
      <c r="P24" s="6" t="str">
        <f t="shared" si="6"/>
        <v/>
      </c>
      <c r="Q24" s="6" t="str">
        <f t="shared" si="7"/>
        <v/>
      </c>
      <c r="R24" s="6" t="str">
        <f t="shared" si="8"/>
        <v/>
      </c>
      <c r="S24" s="6" t="str">
        <f t="shared" si="9"/>
        <v/>
      </c>
      <c r="T24" s="6" t="str">
        <f t="shared" si="10"/>
        <v/>
      </c>
      <c r="U24" s="6" t="str">
        <f t="shared" si="11"/>
        <v/>
      </c>
      <c r="V24" s="6" t="str">
        <f t="shared" si="12"/>
        <v/>
      </c>
      <c r="W24" s="6" t="str">
        <f t="shared" si="13"/>
        <v/>
      </c>
      <c r="Y24" s="11"/>
      <c r="Z24" s="11"/>
      <c r="AA24" s="11"/>
      <c r="AB24" s="12"/>
      <c r="AC24" s="10"/>
      <c r="AD24" s="10"/>
      <c r="AE24" s="13"/>
      <c r="AF24" s="10"/>
      <c r="AG24" s="10"/>
      <c r="AH24" s="14"/>
    </row>
    <row r="25" spans="2:34" ht="15.75" x14ac:dyDescent="0.25">
      <c r="B25" s="84" t="str">
        <f t="shared" si="14"/>
        <v>PVC</v>
      </c>
      <c r="C25" s="80">
        <v>1.0999999999999999E-2</v>
      </c>
      <c r="D25" s="79" t="s">
        <v>193</v>
      </c>
      <c r="E25" s="79" t="s">
        <v>201</v>
      </c>
      <c r="F25" s="83">
        <v>47.88182323178598</v>
      </c>
      <c r="G25" s="79">
        <v>8</v>
      </c>
      <c r="H25" s="79">
        <f t="shared" si="15"/>
        <v>200</v>
      </c>
      <c r="I25" s="81" t="s">
        <v>58</v>
      </c>
      <c r="J25" s="102">
        <f t="shared" si="0"/>
        <v>47.88182323178598</v>
      </c>
      <c r="K25" s="102" t="str">
        <f t="shared" si="1"/>
        <v/>
      </c>
      <c r="L25" s="102" t="str">
        <f t="shared" si="2"/>
        <v/>
      </c>
      <c r="M25" s="103" t="str">
        <f t="shared" si="3"/>
        <v/>
      </c>
      <c r="N25" s="6" t="str">
        <f t="shared" si="4"/>
        <v/>
      </c>
      <c r="O25" s="6" t="str">
        <f t="shared" si="5"/>
        <v/>
      </c>
      <c r="P25" s="6" t="str">
        <f t="shared" si="6"/>
        <v/>
      </c>
      <c r="Q25" s="6" t="str">
        <f t="shared" si="7"/>
        <v/>
      </c>
      <c r="R25" s="6" t="str">
        <f t="shared" si="8"/>
        <v/>
      </c>
      <c r="S25" s="6" t="str">
        <f t="shared" si="9"/>
        <v/>
      </c>
      <c r="T25" s="6" t="str">
        <f t="shared" si="10"/>
        <v/>
      </c>
      <c r="U25" s="6" t="str">
        <f t="shared" si="11"/>
        <v/>
      </c>
      <c r="V25" s="6" t="str">
        <f t="shared" si="12"/>
        <v/>
      </c>
      <c r="W25" s="6" t="str">
        <f t="shared" si="13"/>
        <v/>
      </c>
      <c r="Y25" s="11"/>
      <c r="Z25" s="11"/>
      <c r="AA25" s="11"/>
      <c r="AB25" s="12"/>
      <c r="AC25" s="10"/>
      <c r="AD25" s="10"/>
      <c r="AE25" s="13"/>
      <c r="AF25" s="10"/>
      <c r="AG25" s="10"/>
      <c r="AH25" s="14"/>
    </row>
    <row r="26" spans="2:34" ht="15.75" x14ac:dyDescent="0.25">
      <c r="B26" s="84" t="str">
        <f t="shared" si="14"/>
        <v>PVC</v>
      </c>
      <c r="C26" s="80">
        <v>1.0999999999999999E-2</v>
      </c>
      <c r="D26" s="79" t="s">
        <v>199</v>
      </c>
      <c r="E26" s="79" t="s">
        <v>201</v>
      </c>
      <c r="F26" s="83">
        <v>56.737106940696222</v>
      </c>
      <c r="G26" s="79">
        <v>8</v>
      </c>
      <c r="H26" s="79">
        <f t="shared" si="15"/>
        <v>200</v>
      </c>
      <c r="I26" s="81" t="s">
        <v>58</v>
      </c>
      <c r="J26" s="102">
        <f t="shared" si="0"/>
        <v>56.737106940696222</v>
      </c>
      <c r="K26" s="102" t="str">
        <f t="shared" si="1"/>
        <v/>
      </c>
      <c r="L26" s="102" t="str">
        <f t="shared" si="2"/>
        <v/>
      </c>
      <c r="M26" s="103" t="str">
        <f t="shared" si="3"/>
        <v/>
      </c>
      <c r="N26" s="6" t="str">
        <f t="shared" si="4"/>
        <v/>
      </c>
      <c r="O26" s="6" t="str">
        <f t="shared" si="5"/>
        <v/>
      </c>
      <c r="P26" s="6" t="str">
        <f t="shared" si="6"/>
        <v/>
      </c>
      <c r="Q26" s="6" t="str">
        <f t="shared" si="7"/>
        <v/>
      </c>
      <c r="R26" s="6" t="str">
        <f t="shared" si="8"/>
        <v/>
      </c>
      <c r="S26" s="6" t="str">
        <f t="shared" si="9"/>
        <v/>
      </c>
      <c r="T26" s="6" t="str">
        <f t="shared" si="10"/>
        <v/>
      </c>
      <c r="U26" s="6" t="str">
        <f t="shared" si="11"/>
        <v/>
      </c>
      <c r="V26" s="6" t="str">
        <f t="shared" si="12"/>
        <v/>
      </c>
      <c r="W26" s="6" t="str">
        <f t="shared" si="13"/>
        <v/>
      </c>
      <c r="Y26" s="11"/>
      <c r="Z26" s="11"/>
      <c r="AA26" s="11"/>
      <c r="AB26" s="12"/>
      <c r="AC26" s="10"/>
      <c r="AD26" s="10"/>
      <c r="AE26" s="13"/>
      <c r="AF26" s="10"/>
      <c r="AG26" s="10"/>
      <c r="AH26" s="14"/>
    </row>
    <row r="27" spans="2:34" ht="15.75" x14ac:dyDescent="0.25">
      <c r="B27" s="84" t="str">
        <f t="shared" si="14"/>
        <v>PVC</v>
      </c>
      <c r="C27" s="80">
        <v>1.0999999999999999E-2</v>
      </c>
      <c r="D27" s="79" t="s">
        <v>201</v>
      </c>
      <c r="E27" s="79" t="s">
        <v>202</v>
      </c>
      <c r="F27" s="83">
        <v>67.147650562026371</v>
      </c>
      <c r="G27" s="79">
        <v>8</v>
      </c>
      <c r="H27" s="79">
        <f t="shared" si="15"/>
        <v>200</v>
      </c>
      <c r="I27" s="81" t="s">
        <v>58</v>
      </c>
      <c r="J27" s="102">
        <f t="shared" si="0"/>
        <v>67.147650562026371</v>
      </c>
      <c r="K27" s="102" t="str">
        <f t="shared" si="1"/>
        <v/>
      </c>
      <c r="L27" s="102" t="str">
        <f t="shared" si="2"/>
        <v/>
      </c>
      <c r="M27" s="103" t="str">
        <f t="shared" si="3"/>
        <v/>
      </c>
      <c r="N27" s="6" t="str">
        <f t="shared" si="4"/>
        <v/>
      </c>
      <c r="O27" s="6" t="str">
        <f t="shared" si="5"/>
        <v/>
      </c>
      <c r="P27" s="6" t="str">
        <f t="shared" si="6"/>
        <v/>
      </c>
      <c r="Q27" s="6" t="str">
        <f t="shared" si="7"/>
        <v/>
      </c>
      <c r="R27" s="6" t="str">
        <f t="shared" si="8"/>
        <v/>
      </c>
      <c r="S27" s="6" t="str">
        <f t="shared" si="9"/>
        <v/>
      </c>
      <c r="T27" s="6" t="str">
        <f t="shared" si="10"/>
        <v/>
      </c>
      <c r="U27" s="6" t="str">
        <f t="shared" si="11"/>
        <v/>
      </c>
      <c r="V27" s="6" t="str">
        <f t="shared" si="12"/>
        <v/>
      </c>
      <c r="W27" s="6" t="str">
        <f t="shared" si="13"/>
        <v/>
      </c>
      <c r="Y27" s="11"/>
      <c r="Z27" s="11"/>
      <c r="AA27" s="11"/>
      <c r="AB27" s="12"/>
      <c r="AC27" s="10"/>
      <c r="AD27" s="10"/>
      <c r="AE27" s="13"/>
      <c r="AF27" s="10"/>
      <c r="AG27" s="10"/>
      <c r="AH27" s="14"/>
    </row>
    <row r="28" spans="2:34" ht="15.75" x14ac:dyDescent="0.25">
      <c r="B28" s="84" t="str">
        <f t="shared" si="14"/>
        <v>PVC</v>
      </c>
      <c r="C28" s="80">
        <v>1.0999999999999999E-2</v>
      </c>
      <c r="D28" s="79" t="s">
        <v>202</v>
      </c>
      <c r="E28" s="79" t="s">
        <v>203</v>
      </c>
      <c r="F28" s="83">
        <v>16.760464910019635</v>
      </c>
      <c r="G28" s="79">
        <v>8</v>
      </c>
      <c r="H28" s="79">
        <f t="shared" si="15"/>
        <v>200</v>
      </c>
      <c r="I28" s="81" t="s">
        <v>58</v>
      </c>
      <c r="J28" s="102">
        <f t="shared" si="0"/>
        <v>16.760464910019635</v>
      </c>
      <c r="K28" s="102" t="str">
        <f t="shared" si="1"/>
        <v/>
      </c>
      <c r="L28" s="102" t="str">
        <f t="shared" si="2"/>
        <v/>
      </c>
      <c r="M28" s="103" t="str">
        <f t="shared" si="3"/>
        <v/>
      </c>
      <c r="N28" s="6" t="str">
        <f t="shared" si="4"/>
        <v/>
      </c>
      <c r="O28" s="6" t="str">
        <f t="shared" si="5"/>
        <v/>
      </c>
      <c r="P28" s="6" t="str">
        <f t="shared" si="6"/>
        <v/>
      </c>
      <c r="Q28" s="6" t="str">
        <f t="shared" si="7"/>
        <v/>
      </c>
      <c r="R28" s="6" t="str">
        <f t="shared" si="8"/>
        <v/>
      </c>
      <c r="S28" s="6" t="str">
        <f t="shared" si="9"/>
        <v/>
      </c>
      <c r="T28" s="6" t="str">
        <f t="shared" si="10"/>
        <v/>
      </c>
      <c r="U28" s="6" t="str">
        <f t="shared" si="11"/>
        <v/>
      </c>
      <c r="V28" s="6" t="str">
        <f t="shared" si="12"/>
        <v/>
      </c>
      <c r="W28" s="6" t="str">
        <f t="shared" si="13"/>
        <v/>
      </c>
      <c r="Y28" s="11"/>
      <c r="Z28" s="11"/>
      <c r="AA28" s="11"/>
      <c r="AB28" s="12"/>
      <c r="AC28" s="10"/>
      <c r="AD28" s="10"/>
      <c r="AE28" s="13"/>
      <c r="AF28" s="10"/>
      <c r="AG28" s="10"/>
      <c r="AH28" s="14"/>
    </row>
    <row r="29" spans="2:34" ht="15.75" x14ac:dyDescent="0.25">
      <c r="B29" s="84" t="str">
        <f t="shared" si="14"/>
        <v>PVC</v>
      </c>
      <c r="C29" s="80">
        <v>1.0999999999999999E-2</v>
      </c>
      <c r="D29" s="79" t="s">
        <v>203</v>
      </c>
      <c r="E29" s="79" t="s">
        <v>22</v>
      </c>
      <c r="F29" s="83">
        <v>19.232547127200814</v>
      </c>
      <c r="G29" s="79">
        <v>8</v>
      </c>
      <c r="H29" s="79">
        <f t="shared" si="15"/>
        <v>200</v>
      </c>
      <c r="I29" s="81" t="s">
        <v>59</v>
      </c>
      <c r="J29" s="102">
        <f t="shared" si="0"/>
        <v>19.232547127200814</v>
      </c>
      <c r="K29" s="102" t="str">
        <f t="shared" si="1"/>
        <v/>
      </c>
      <c r="L29" s="102" t="str">
        <f t="shared" si="2"/>
        <v/>
      </c>
      <c r="M29" s="103" t="str">
        <f t="shared" si="3"/>
        <v/>
      </c>
      <c r="N29" s="6" t="str">
        <f t="shared" si="4"/>
        <v/>
      </c>
      <c r="O29" s="6" t="str">
        <f t="shared" si="5"/>
        <v/>
      </c>
      <c r="P29" s="6" t="str">
        <f t="shared" si="6"/>
        <v/>
      </c>
      <c r="Q29" s="6" t="str">
        <f t="shared" si="7"/>
        <v/>
      </c>
      <c r="R29" s="6" t="str">
        <f t="shared" si="8"/>
        <v/>
      </c>
      <c r="S29" s="6" t="str">
        <f t="shared" si="9"/>
        <v/>
      </c>
      <c r="T29" s="6" t="str">
        <f t="shared" si="10"/>
        <v/>
      </c>
      <c r="U29" s="6" t="str">
        <f t="shared" si="11"/>
        <v/>
      </c>
      <c r="V29" s="6" t="str">
        <f t="shared" si="12"/>
        <v/>
      </c>
      <c r="W29" s="6" t="str">
        <f t="shared" si="13"/>
        <v/>
      </c>
      <c r="Y29" s="11"/>
      <c r="Z29" s="11"/>
      <c r="AA29" s="11"/>
      <c r="AB29" s="12"/>
      <c r="AC29" s="10"/>
      <c r="AD29" s="10"/>
      <c r="AE29" s="13"/>
      <c r="AF29" s="10"/>
      <c r="AG29" s="10"/>
      <c r="AH29" s="14"/>
    </row>
    <row r="30" spans="2:34" ht="15.75" x14ac:dyDescent="0.25">
      <c r="B30" s="84" t="str">
        <f t="shared" si="14"/>
        <v>PVC</v>
      </c>
      <c r="C30" s="80">
        <v>1.0999999999999999E-2</v>
      </c>
      <c r="D30" s="79" t="s">
        <v>204</v>
      </c>
      <c r="E30" s="79" t="s">
        <v>22</v>
      </c>
      <c r="F30" s="83">
        <v>21.560497582384329</v>
      </c>
      <c r="G30" s="79">
        <v>8</v>
      </c>
      <c r="H30" s="79">
        <f t="shared" si="15"/>
        <v>200</v>
      </c>
      <c r="I30" s="81" t="s">
        <v>59</v>
      </c>
      <c r="J30" s="102">
        <f t="shared" si="0"/>
        <v>21.560497582384329</v>
      </c>
      <c r="K30" s="102" t="str">
        <f t="shared" si="1"/>
        <v/>
      </c>
      <c r="L30" s="102" t="str">
        <f t="shared" si="2"/>
        <v/>
      </c>
      <c r="M30" s="103" t="str">
        <f t="shared" si="3"/>
        <v/>
      </c>
      <c r="N30" s="6" t="str">
        <f t="shared" si="4"/>
        <v/>
      </c>
      <c r="O30" s="6" t="str">
        <f t="shared" si="5"/>
        <v/>
      </c>
      <c r="P30" s="6" t="str">
        <f t="shared" si="6"/>
        <v/>
      </c>
      <c r="Q30" s="6" t="str">
        <f t="shared" si="7"/>
        <v/>
      </c>
      <c r="R30" s="6" t="str">
        <f t="shared" si="8"/>
        <v/>
      </c>
      <c r="S30" s="6" t="str">
        <f t="shared" si="9"/>
        <v/>
      </c>
      <c r="T30" s="6" t="str">
        <f t="shared" si="10"/>
        <v/>
      </c>
      <c r="U30" s="6" t="str">
        <f t="shared" si="11"/>
        <v/>
      </c>
      <c r="V30" s="6" t="str">
        <f t="shared" si="12"/>
        <v/>
      </c>
      <c r="W30" s="6" t="str">
        <f t="shared" si="13"/>
        <v/>
      </c>
      <c r="Y30" s="11"/>
      <c r="Z30" s="11"/>
      <c r="AA30" s="11"/>
      <c r="AB30" s="12"/>
      <c r="AC30" s="10"/>
      <c r="AD30" s="10"/>
      <c r="AE30" s="13"/>
      <c r="AF30" s="10"/>
      <c r="AG30" s="10"/>
      <c r="AH30" s="14"/>
    </row>
    <row r="31" spans="2:34" ht="15.75" x14ac:dyDescent="0.25">
      <c r="B31" s="84" t="str">
        <f t="shared" si="14"/>
        <v>PVC</v>
      </c>
      <c r="C31" s="80">
        <v>1.0999999999999999E-2</v>
      </c>
      <c r="D31" s="79" t="s">
        <v>22</v>
      </c>
      <c r="E31" s="79" t="s">
        <v>23</v>
      </c>
      <c r="F31" s="83">
        <v>27.785189742019035</v>
      </c>
      <c r="G31" s="79">
        <v>8</v>
      </c>
      <c r="H31" s="79">
        <f t="shared" si="15"/>
        <v>200</v>
      </c>
      <c r="I31" s="81" t="s">
        <v>59</v>
      </c>
      <c r="J31" s="102">
        <f t="shared" si="0"/>
        <v>27.785189742019035</v>
      </c>
      <c r="K31" s="102" t="str">
        <f t="shared" si="1"/>
        <v/>
      </c>
      <c r="L31" s="102" t="str">
        <f t="shared" si="2"/>
        <v/>
      </c>
      <c r="M31" s="103" t="str">
        <f t="shared" si="3"/>
        <v/>
      </c>
      <c r="N31" s="6" t="str">
        <f t="shared" si="4"/>
        <v/>
      </c>
      <c r="O31" s="6" t="str">
        <f t="shared" si="5"/>
        <v/>
      </c>
      <c r="P31" s="6" t="str">
        <f t="shared" si="6"/>
        <v/>
      </c>
      <c r="Q31" s="6" t="str">
        <f t="shared" si="7"/>
        <v/>
      </c>
      <c r="R31" s="6" t="str">
        <f t="shared" si="8"/>
        <v/>
      </c>
      <c r="S31" s="6" t="str">
        <f t="shared" si="9"/>
        <v/>
      </c>
      <c r="T31" s="6" t="str">
        <f t="shared" si="10"/>
        <v/>
      </c>
      <c r="U31" s="6" t="str">
        <f t="shared" si="11"/>
        <v/>
      </c>
      <c r="V31" s="6" t="str">
        <f t="shared" si="12"/>
        <v/>
      </c>
      <c r="W31" s="6" t="str">
        <f t="shared" si="13"/>
        <v/>
      </c>
      <c r="Y31" s="11"/>
      <c r="Z31" s="11"/>
      <c r="AA31" s="11"/>
      <c r="AB31" s="12"/>
      <c r="AC31" s="10"/>
      <c r="AD31" s="10"/>
      <c r="AE31" s="13"/>
      <c r="AF31" s="10"/>
      <c r="AG31" s="10"/>
      <c r="AH31" s="14"/>
    </row>
    <row r="32" spans="2:34" ht="15.75" x14ac:dyDescent="0.25">
      <c r="B32" s="84" t="str">
        <f t="shared" si="14"/>
        <v>PVC</v>
      </c>
      <c r="C32" s="80">
        <v>1.0999999999999999E-2</v>
      </c>
      <c r="D32" s="79" t="s">
        <v>197</v>
      </c>
      <c r="E32" s="79" t="s">
        <v>194</v>
      </c>
      <c r="F32" s="83">
        <v>61.414167168496206</v>
      </c>
      <c r="G32" s="79">
        <v>8</v>
      </c>
      <c r="H32" s="79">
        <f t="shared" si="15"/>
        <v>200</v>
      </c>
      <c r="I32" s="81" t="s">
        <v>59</v>
      </c>
      <c r="J32" s="102">
        <f t="shared" si="0"/>
        <v>61.414167168496206</v>
      </c>
      <c r="K32" s="102" t="str">
        <f t="shared" si="1"/>
        <v/>
      </c>
      <c r="L32" s="102" t="str">
        <f t="shared" si="2"/>
        <v/>
      </c>
      <c r="M32" s="103" t="str">
        <f t="shared" si="3"/>
        <v/>
      </c>
      <c r="N32" s="6" t="str">
        <f t="shared" si="4"/>
        <v/>
      </c>
      <c r="O32" s="6" t="str">
        <f t="shared" si="5"/>
        <v/>
      </c>
      <c r="P32" s="6" t="str">
        <f t="shared" si="6"/>
        <v/>
      </c>
      <c r="Q32" s="6" t="str">
        <f t="shared" si="7"/>
        <v/>
      </c>
      <c r="R32" s="6" t="str">
        <f t="shared" si="8"/>
        <v/>
      </c>
      <c r="S32" s="6" t="str">
        <f t="shared" si="9"/>
        <v/>
      </c>
      <c r="T32" s="6" t="str">
        <f t="shared" si="10"/>
        <v/>
      </c>
      <c r="U32" s="6" t="str">
        <f t="shared" si="11"/>
        <v/>
      </c>
      <c r="V32" s="6" t="str">
        <f t="shared" si="12"/>
        <v/>
      </c>
      <c r="W32" s="6" t="str">
        <f t="shared" si="13"/>
        <v/>
      </c>
      <c r="Y32" s="11"/>
      <c r="Z32" s="11"/>
      <c r="AA32" s="11"/>
      <c r="AB32" s="12"/>
      <c r="AC32" s="10"/>
      <c r="AD32" s="10"/>
      <c r="AE32" s="13"/>
      <c r="AF32" s="10"/>
      <c r="AG32" s="10"/>
      <c r="AH32" s="14"/>
    </row>
    <row r="33" spans="2:34" ht="15.75" x14ac:dyDescent="0.25">
      <c r="B33" s="84" t="str">
        <f t="shared" si="14"/>
        <v>PVC</v>
      </c>
      <c r="C33" s="80">
        <v>1.0999999999999999E-2</v>
      </c>
      <c r="D33" s="79" t="s">
        <v>194</v>
      </c>
      <c r="E33" s="79" t="s">
        <v>195</v>
      </c>
      <c r="F33" s="83">
        <v>46.131401409452131</v>
      </c>
      <c r="G33" s="79">
        <v>8</v>
      </c>
      <c r="H33" s="79">
        <f t="shared" si="15"/>
        <v>200</v>
      </c>
      <c r="I33" s="81" t="s">
        <v>58</v>
      </c>
      <c r="J33" s="102">
        <f t="shared" si="0"/>
        <v>46.131401409452131</v>
      </c>
      <c r="K33" s="102" t="str">
        <f t="shared" si="1"/>
        <v/>
      </c>
      <c r="L33" s="102" t="str">
        <f t="shared" si="2"/>
        <v/>
      </c>
      <c r="M33" s="103" t="str">
        <f t="shared" si="3"/>
        <v/>
      </c>
      <c r="N33" s="6" t="str">
        <f t="shared" si="4"/>
        <v/>
      </c>
      <c r="O33" s="6" t="str">
        <f t="shared" si="5"/>
        <v/>
      </c>
      <c r="P33" s="6" t="str">
        <f t="shared" si="6"/>
        <v/>
      </c>
      <c r="Q33" s="6" t="str">
        <f t="shared" si="7"/>
        <v/>
      </c>
      <c r="R33" s="6" t="str">
        <f t="shared" si="8"/>
        <v/>
      </c>
      <c r="S33" s="6" t="str">
        <f t="shared" si="9"/>
        <v/>
      </c>
      <c r="T33" s="6" t="str">
        <f t="shared" si="10"/>
        <v/>
      </c>
      <c r="U33" s="6" t="str">
        <f t="shared" si="11"/>
        <v/>
      </c>
      <c r="V33" s="6" t="str">
        <f t="shared" si="12"/>
        <v/>
      </c>
      <c r="W33" s="6" t="str">
        <f t="shared" si="13"/>
        <v/>
      </c>
      <c r="Y33" s="11"/>
      <c r="Z33" s="11"/>
      <c r="AA33" s="11"/>
      <c r="AB33" s="12"/>
      <c r="AC33" s="10"/>
      <c r="AD33" s="10"/>
      <c r="AE33" s="13"/>
      <c r="AF33" s="10"/>
      <c r="AG33" s="10"/>
      <c r="AH33" s="14"/>
    </row>
    <row r="34" spans="2:34" ht="15.75" x14ac:dyDescent="0.25">
      <c r="B34" s="84" t="str">
        <f t="shared" si="14"/>
        <v>PVC</v>
      </c>
      <c r="C34" s="80">
        <v>1.0999999999999999E-2</v>
      </c>
      <c r="D34" s="79" t="s">
        <v>195</v>
      </c>
      <c r="E34" s="79" t="s">
        <v>198</v>
      </c>
      <c r="F34" s="83">
        <v>44.049258438707007</v>
      </c>
      <c r="G34" s="79">
        <v>8</v>
      </c>
      <c r="H34" s="79">
        <f t="shared" si="15"/>
        <v>200</v>
      </c>
      <c r="I34" s="81" t="s">
        <v>58</v>
      </c>
      <c r="J34" s="102">
        <f t="shared" si="0"/>
        <v>44.049258438707007</v>
      </c>
      <c r="K34" s="102" t="str">
        <f t="shared" si="1"/>
        <v/>
      </c>
      <c r="L34" s="102" t="str">
        <f t="shared" si="2"/>
        <v/>
      </c>
      <c r="M34" s="103" t="str">
        <f t="shared" si="3"/>
        <v/>
      </c>
      <c r="N34" s="6" t="str">
        <f t="shared" si="4"/>
        <v/>
      </c>
      <c r="O34" s="6" t="str">
        <f t="shared" si="5"/>
        <v/>
      </c>
      <c r="P34" s="6" t="str">
        <f t="shared" si="6"/>
        <v/>
      </c>
      <c r="Q34" s="6" t="str">
        <f t="shared" si="7"/>
        <v/>
      </c>
      <c r="R34" s="6" t="str">
        <f t="shared" si="8"/>
        <v/>
      </c>
      <c r="S34" s="6" t="str">
        <f t="shared" si="9"/>
        <v/>
      </c>
      <c r="T34" s="6" t="str">
        <f t="shared" si="10"/>
        <v/>
      </c>
      <c r="U34" s="6" t="str">
        <f t="shared" si="11"/>
        <v/>
      </c>
      <c r="V34" s="6" t="str">
        <f t="shared" si="12"/>
        <v/>
      </c>
      <c r="W34" s="6" t="str">
        <f t="shared" si="13"/>
        <v/>
      </c>
      <c r="Y34" s="11"/>
      <c r="Z34" s="11"/>
      <c r="AA34" s="11"/>
      <c r="AB34" s="12"/>
      <c r="AC34" s="10"/>
      <c r="AD34" s="10"/>
      <c r="AE34" s="13"/>
      <c r="AF34" s="10"/>
      <c r="AG34" s="10"/>
      <c r="AH34" s="14"/>
    </row>
    <row r="35" spans="2:34" ht="15.75" x14ac:dyDescent="0.25">
      <c r="B35" s="84" t="str">
        <f t="shared" si="14"/>
        <v>PVC</v>
      </c>
      <c r="C35" s="80">
        <v>1.0999999999999999E-2</v>
      </c>
      <c r="D35" s="79" t="s">
        <v>220</v>
      </c>
      <c r="E35" s="79" t="s">
        <v>198</v>
      </c>
      <c r="F35" s="83">
        <v>61.102414027597966</v>
      </c>
      <c r="G35" s="79">
        <v>8</v>
      </c>
      <c r="H35" s="79">
        <f t="shared" si="15"/>
        <v>200</v>
      </c>
      <c r="I35" s="81" t="s">
        <v>58</v>
      </c>
      <c r="J35" s="102">
        <f t="shared" si="0"/>
        <v>61.102414027597966</v>
      </c>
      <c r="K35" s="102" t="str">
        <f t="shared" si="1"/>
        <v/>
      </c>
      <c r="L35" s="102" t="str">
        <f t="shared" si="2"/>
        <v/>
      </c>
      <c r="M35" s="103" t="str">
        <f t="shared" si="3"/>
        <v/>
      </c>
      <c r="N35" s="6" t="str">
        <f t="shared" si="4"/>
        <v/>
      </c>
      <c r="O35" s="6" t="str">
        <f t="shared" si="5"/>
        <v/>
      </c>
      <c r="P35" s="6" t="str">
        <f t="shared" si="6"/>
        <v/>
      </c>
      <c r="Q35" s="6" t="str">
        <f t="shared" si="7"/>
        <v/>
      </c>
      <c r="R35" s="6" t="str">
        <f t="shared" si="8"/>
        <v/>
      </c>
      <c r="S35" s="6" t="str">
        <f t="shared" si="9"/>
        <v/>
      </c>
      <c r="T35" s="6" t="str">
        <f t="shared" si="10"/>
        <v/>
      </c>
      <c r="U35" s="6" t="str">
        <f t="shared" si="11"/>
        <v/>
      </c>
      <c r="V35" s="6" t="str">
        <f t="shared" si="12"/>
        <v/>
      </c>
      <c r="W35" s="6" t="str">
        <f t="shared" si="13"/>
        <v/>
      </c>
      <c r="Y35" s="11"/>
      <c r="Z35" s="11"/>
      <c r="AA35" s="11"/>
      <c r="AB35" s="12"/>
      <c r="AC35" s="10"/>
      <c r="AD35" s="10"/>
      <c r="AE35" s="13"/>
      <c r="AF35" s="10"/>
      <c r="AG35" s="10"/>
      <c r="AH35" s="14"/>
    </row>
    <row r="36" spans="2:34" ht="15.75" x14ac:dyDescent="0.25">
      <c r="B36" s="84" t="str">
        <f t="shared" ref="B36:B99" si="16">IF(C36=0.013,"Concreto","PVC")</f>
        <v>PVC</v>
      </c>
      <c r="C36" s="80">
        <v>1.0999999999999999E-2</v>
      </c>
      <c r="D36" s="81" t="s">
        <v>198</v>
      </c>
      <c r="E36" s="81" t="s">
        <v>23</v>
      </c>
      <c r="F36" s="82">
        <v>80.937705057655279</v>
      </c>
      <c r="G36" s="79">
        <v>8</v>
      </c>
      <c r="H36" s="79">
        <f t="shared" ref="H36:H99" si="17">G36*$H$8</f>
        <v>200</v>
      </c>
      <c r="I36" s="81" t="s">
        <v>58</v>
      </c>
      <c r="J36" s="102">
        <f t="shared" si="0"/>
        <v>80.937705057655279</v>
      </c>
      <c r="K36" s="102" t="str">
        <f t="shared" si="1"/>
        <v/>
      </c>
      <c r="L36" s="102" t="str">
        <f t="shared" si="2"/>
        <v/>
      </c>
      <c r="M36" s="103" t="str">
        <f t="shared" si="3"/>
        <v/>
      </c>
      <c r="N36" s="6" t="str">
        <f t="shared" si="4"/>
        <v/>
      </c>
      <c r="O36" s="6" t="str">
        <f t="shared" si="5"/>
        <v/>
      </c>
      <c r="P36" s="6" t="str">
        <f t="shared" si="6"/>
        <v/>
      </c>
      <c r="Q36" s="6" t="str">
        <f t="shared" si="7"/>
        <v/>
      </c>
      <c r="R36" s="6" t="str">
        <f t="shared" si="8"/>
        <v/>
      </c>
      <c r="S36" s="6" t="str">
        <f t="shared" si="9"/>
        <v/>
      </c>
      <c r="T36" s="6" t="str">
        <f t="shared" si="10"/>
        <v/>
      </c>
    </row>
    <row r="37" spans="2:34" ht="15.75" x14ac:dyDescent="0.25">
      <c r="B37" s="84" t="str">
        <f t="shared" si="16"/>
        <v>PVC</v>
      </c>
      <c r="C37" s="80">
        <v>1.0999999999999999E-2</v>
      </c>
      <c r="D37" s="81" t="s">
        <v>207</v>
      </c>
      <c r="E37" s="81" t="s">
        <v>206</v>
      </c>
      <c r="F37" s="82">
        <v>19.554091643438724</v>
      </c>
      <c r="G37" s="79">
        <v>8</v>
      </c>
      <c r="H37" s="79">
        <f t="shared" si="17"/>
        <v>200</v>
      </c>
      <c r="I37" s="81" t="s">
        <v>58</v>
      </c>
      <c r="J37" s="102">
        <f t="shared" si="0"/>
        <v>19.554091643438724</v>
      </c>
      <c r="K37" s="102" t="str">
        <f t="shared" si="1"/>
        <v/>
      </c>
      <c r="L37" s="102" t="str">
        <f t="shared" si="2"/>
        <v/>
      </c>
      <c r="M37" s="103" t="str">
        <f t="shared" si="3"/>
        <v/>
      </c>
      <c r="N37" s="6" t="str">
        <f t="shared" si="4"/>
        <v/>
      </c>
      <c r="O37" s="6" t="str">
        <f t="shared" si="5"/>
        <v/>
      </c>
      <c r="P37" s="6" t="str">
        <f t="shared" si="6"/>
        <v/>
      </c>
      <c r="Q37" s="6" t="str">
        <f t="shared" si="7"/>
        <v/>
      </c>
      <c r="R37" s="6" t="str">
        <f t="shared" si="8"/>
        <v/>
      </c>
      <c r="S37" s="6" t="str">
        <f t="shared" si="9"/>
        <v/>
      </c>
      <c r="T37" s="6" t="str">
        <f t="shared" si="10"/>
        <v/>
      </c>
    </row>
    <row r="38" spans="2:34" ht="15.75" x14ac:dyDescent="0.25">
      <c r="B38" s="84" t="str">
        <f t="shared" si="16"/>
        <v>PVC</v>
      </c>
      <c r="C38" s="80">
        <v>1.0999999999999999E-2</v>
      </c>
      <c r="D38" s="81" t="s">
        <v>206</v>
      </c>
      <c r="E38" s="81" t="s">
        <v>23</v>
      </c>
      <c r="F38" s="82">
        <v>22.547206035338387</v>
      </c>
      <c r="G38" s="79">
        <v>8</v>
      </c>
      <c r="H38" s="79">
        <f t="shared" si="17"/>
        <v>200</v>
      </c>
      <c r="I38" s="81" t="s">
        <v>58</v>
      </c>
      <c r="J38" s="102">
        <f t="shared" si="0"/>
        <v>22.547206035338387</v>
      </c>
      <c r="K38" s="102" t="str">
        <f t="shared" si="1"/>
        <v/>
      </c>
      <c r="L38" s="102" t="str">
        <f t="shared" si="2"/>
        <v/>
      </c>
      <c r="M38" s="103" t="str">
        <f t="shared" si="3"/>
        <v/>
      </c>
      <c r="N38" s="6" t="str">
        <f t="shared" si="4"/>
        <v/>
      </c>
      <c r="O38" s="6" t="str">
        <f t="shared" si="5"/>
        <v/>
      </c>
      <c r="P38" s="6" t="str">
        <f t="shared" si="6"/>
        <v/>
      </c>
      <c r="Q38" s="6" t="str">
        <f t="shared" si="7"/>
        <v/>
      </c>
      <c r="R38" s="6" t="str">
        <f t="shared" si="8"/>
        <v/>
      </c>
      <c r="S38" s="6" t="str">
        <f t="shared" si="9"/>
        <v/>
      </c>
      <c r="T38" s="6" t="str">
        <f t="shared" si="10"/>
        <v/>
      </c>
    </row>
    <row r="39" spans="2:34" ht="15.75" x14ac:dyDescent="0.25">
      <c r="B39" s="84" t="str">
        <f t="shared" si="16"/>
        <v>PVC</v>
      </c>
      <c r="C39" s="80">
        <v>1.0999999999999999E-2</v>
      </c>
      <c r="D39" s="81" t="s">
        <v>23</v>
      </c>
      <c r="E39" s="81" t="s">
        <v>24</v>
      </c>
      <c r="F39" s="82">
        <v>72.737901234500839</v>
      </c>
      <c r="G39" s="79">
        <v>8</v>
      </c>
      <c r="H39" s="79">
        <f t="shared" si="17"/>
        <v>200</v>
      </c>
      <c r="I39" s="81" t="s">
        <v>58</v>
      </c>
      <c r="J39" s="102">
        <f t="shared" si="0"/>
        <v>72.737901234500839</v>
      </c>
      <c r="K39" s="102" t="str">
        <f t="shared" si="1"/>
        <v/>
      </c>
      <c r="L39" s="102" t="str">
        <f t="shared" si="2"/>
        <v/>
      </c>
      <c r="M39" s="103" t="str">
        <f t="shared" si="3"/>
        <v/>
      </c>
      <c r="N39" s="6" t="str">
        <f t="shared" si="4"/>
        <v/>
      </c>
      <c r="O39" s="6" t="str">
        <f t="shared" si="5"/>
        <v/>
      </c>
      <c r="P39" s="6" t="str">
        <f t="shared" si="6"/>
        <v/>
      </c>
      <c r="Q39" s="6" t="str">
        <f t="shared" si="7"/>
        <v/>
      </c>
      <c r="R39" s="6" t="str">
        <f t="shared" si="8"/>
        <v/>
      </c>
      <c r="S39" s="6" t="str">
        <f t="shared" si="9"/>
        <v/>
      </c>
      <c r="T39" s="6" t="str">
        <f t="shared" si="10"/>
        <v/>
      </c>
    </row>
    <row r="40" spans="2:34" ht="15.75" x14ac:dyDescent="0.25">
      <c r="B40" s="84" t="str">
        <f t="shared" si="16"/>
        <v>PVC</v>
      </c>
      <c r="C40" s="80">
        <v>1.0999999999999999E-2</v>
      </c>
      <c r="D40" s="81" t="s">
        <v>221</v>
      </c>
      <c r="E40" s="81" t="s">
        <v>217</v>
      </c>
      <c r="F40" s="82">
        <v>58.844908021000428</v>
      </c>
      <c r="G40" s="79">
        <v>8</v>
      </c>
      <c r="H40" s="79">
        <f t="shared" si="17"/>
        <v>200</v>
      </c>
      <c r="I40" s="81" t="s">
        <v>58</v>
      </c>
      <c r="J40" s="102">
        <f t="shared" si="0"/>
        <v>58.844908021000428</v>
      </c>
      <c r="K40" s="102" t="str">
        <f t="shared" si="1"/>
        <v/>
      </c>
      <c r="L40" s="102" t="str">
        <f t="shared" si="2"/>
        <v/>
      </c>
      <c r="M40" s="103" t="str">
        <f t="shared" si="3"/>
        <v/>
      </c>
      <c r="N40" s="6" t="str">
        <f t="shared" si="4"/>
        <v/>
      </c>
      <c r="O40" s="6" t="str">
        <f t="shared" si="5"/>
        <v/>
      </c>
      <c r="P40" s="6" t="str">
        <f t="shared" si="6"/>
        <v/>
      </c>
      <c r="Q40" s="6" t="str">
        <f t="shared" si="7"/>
        <v/>
      </c>
      <c r="R40" s="6" t="str">
        <f t="shared" si="8"/>
        <v/>
      </c>
      <c r="S40" s="6" t="str">
        <f t="shared" si="9"/>
        <v/>
      </c>
      <c r="T40" s="6" t="str">
        <f t="shared" si="10"/>
        <v/>
      </c>
    </row>
    <row r="41" spans="2:34" ht="15.75" x14ac:dyDescent="0.25">
      <c r="B41" s="84" t="str">
        <f t="shared" si="16"/>
        <v>PVC</v>
      </c>
      <c r="C41" s="80">
        <v>1.0999999999999999E-2</v>
      </c>
      <c r="D41" s="81" t="s">
        <v>225</v>
      </c>
      <c r="E41" s="81" t="s">
        <v>223</v>
      </c>
      <c r="F41" s="82">
        <v>58.266653413423356</v>
      </c>
      <c r="G41" s="79">
        <v>8</v>
      </c>
      <c r="H41" s="79">
        <f t="shared" si="17"/>
        <v>200</v>
      </c>
      <c r="I41" s="81" t="s">
        <v>58</v>
      </c>
      <c r="J41" s="102">
        <f t="shared" si="0"/>
        <v>58.266653413423356</v>
      </c>
      <c r="K41" s="102" t="str">
        <f t="shared" si="1"/>
        <v/>
      </c>
      <c r="L41" s="102" t="str">
        <f t="shared" si="2"/>
        <v/>
      </c>
      <c r="M41" s="103" t="str">
        <f t="shared" si="3"/>
        <v/>
      </c>
      <c r="N41" s="6" t="str">
        <f t="shared" si="4"/>
        <v/>
      </c>
      <c r="O41" s="6" t="str">
        <f t="shared" si="5"/>
        <v/>
      </c>
      <c r="P41" s="6" t="str">
        <f t="shared" si="6"/>
        <v/>
      </c>
      <c r="Q41" s="6" t="str">
        <f t="shared" si="7"/>
        <v/>
      </c>
      <c r="R41" s="6" t="str">
        <f t="shared" si="8"/>
        <v/>
      </c>
      <c r="S41" s="6" t="str">
        <f t="shared" si="9"/>
        <v/>
      </c>
      <c r="T41" s="6" t="str">
        <f t="shared" si="10"/>
        <v/>
      </c>
    </row>
    <row r="42" spans="2:34" ht="15.75" x14ac:dyDescent="0.25">
      <c r="B42" s="84" t="str">
        <f t="shared" si="16"/>
        <v>PVC</v>
      </c>
      <c r="C42" s="80">
        <v>1.0999999999999999E-2</v>
      </c>
      <c r="D42" s="81" t="s">
        <v>223</v>
      </c>
      <c r="E42" s="81" t="s">
        <v>217</v>
      </c>
      <c r="F42" s="82">
        <v>60.041686352067089</v>
      </c>
      <c r="G42" s="79">
        <v>8</v>
      </c>
      <c r="H42" s="79">
        <f t="shared" si="17"/>
        <v>200</v>
      </c>
      <c r="I42" s="81" t="s">
        <v>58</v>
      </c>
      <c r="J42" s="102">
        <f t="shared" si="0"/>
        <v>60.041686352067089</v>
      </c>
      <c r="K42" s="102" t="str">
        <f t="shared" si="1"/>
        <v/>
      </c>
      <c r="L42" s="102" t="str">
        <f t="shared" si="2"/>
        <v/>
      </c>
      <c r="M42" s="103" t="str">
        <f t="shared" si="3"/>
        <v/>
      </c>
      <c r="N42" s="6" t="str">
        <f t="shared" si="4"/>
        <v/>
      </c>
      <c r="O42" s="6" t="str">
        <f t="shared" si="5"/>
        <v/>
      </c>
      <c r="P42" s="6" t="str">
        <f t="shared" si="6"/>
        <v/>
      </c>
      <c r="Q42" s="6" t="str">
        <f t="shared" si="7"/>
        <v/>
      </c>
      <c r="R42" s="6" t="str">
        <f t="shared" si="8"/>
        <v/>
      </c>
      <c r="S42" s="6" t="str">
        <f t="shared" si="9"/>
        <v/>
      </c>
      <c r="T42" s="6" t="str">
        <f t="shared" si="10"/>
        <v/>
      </c>
    </row>
    <row r="43" spans="2:34" ht="15.75" x14ac:dyDescent="0.25">
      <c r="B43" s="84" t="str">
        <f t="shared" si="16"/>
        <v>PVC</v>
      </c>
      <c r="C43" s="80">
        <v>1.0999999999999999E-2</v>
      </c>
      <c r="D43" s="81" t="s">
        <v>217</v>
      </c>
      <c r="E43" s="81" t="s">
        <v>210</v>
      </c>
      <c r="F43" s="82">
        <v>79.239763376728988</v>
      </c>
      <c r="G43" s="79">
        <v>8</v>
      </c>
      <c r="H43" s="79">
        <f t="shared" si="17"/>
        <v>200</v>
      </c>
      <c r="I43" s="81" t="s">
        <v>58</v>
      </c>
      <c r="J43" s="102">
        <f t="shared" ref="J43:J74" si="18">IF(AND($J$9=G43,$J$3=C43),F43,"")</f>
        <v>79.239763376728988</v>
      </c>
      <c r="K43" s="102" t="str">
        <f t="shared" ref="K43:K74" si="19">IF(AND($K$9=G43,$K$3=C43),F43,"")</f>
        <v/>
      </c>
      <c r="L43" s="102" t="str">
        <f t="shared" ref="L43:L74" si="20">IF(AND($L$9=G43,$L$3=C43),F43,"")</f>
        <v/>
      </c>
      <c r="M43" s="103" t="str">
        <f t="shared" ref="M43:M74" si="21">IF(AND($M$9=G43,$M$3=C43),F43,"")</f>
        <v/>
      </c>
      <c r="N43" s="6" t="str">
        <f t="shared" ref="N43:N74" si="22">IF(AND($N$9=G43,$N$3=C43),F43,"")</f>
        <v/>
      </c>
      <c r="O43" s="6" t="str">
        <f t="shared" ref="O43:O74" si="23">IF(AND($O$9=G43,$O$3=C43),F43,"")</f>
        <v/>
      </c>
      <c r="P43" s="6" t="str">
        <f t="shared" ref="P43:P74" si="24">IF(AND($P$9=G43,$P$3=C43),F43,"")</f>
        <v/>
      </c>
      <c r="Q43" s="6" t="str">
        <f t="shared" ref="Q43:Q74" si="25">IF(AND($Q$9=G43,$Q$3=C43),F43,"")</f>
        <v/>
      </c>
      <c r="R43" s="6" t="str">
        <f t="shared" ref="R43:R74" si="26">IF(AND($R$9=G43,$R$3=C43),F43,"")</f>
        <v/>
      </c>
      <c r="S43" s="6" t="str">
        <f t="shared" ref="S43:S74" si="27">IF(AND($S$9=G43,$S$3=C43),F43,"")</f>
        <v/>
      </c>
      <c r="T43" s="6" t="str">
        <f t="shared" ref="T43:T74" si="28">IF($T$9=G43,F43,"")</f>
        <v/>
      </c>
    </row>
    <row r="44" spans="2:34" ht="15.75" x14ac:dyDescent="0.25">
      <c r="B44" s="84" t="str">
        <f t="shared" si="16"/>
        <v>PVC</v>
      </c>
      <c r="C44" s="80">
        <v>1.0999999999999999E-2</v>
      </c>
      <c r="D44" s="81" t="s">
        <v>196</v>
      </c>
      <c r="E44" s="81" t="s">
        <v>222</v>
      </c>
      <c r="F44" s="82">
        <v>62.140529801410572</v>
      </c>
      <c r="G44" s="79">
        <v>8</v>
      </c>
      <c r="H44" s="79">
        <f t="shared" si="17"/>
        <v>200</v>
      </c>
      <c r="I44" s="81" t="s">
        <v>59</v>
      </c>
      <c r="J44" s="102">
        <f t="shared" si="18"/>
        <v>62.140529801410572</v>
      </c>
      <c r="K44" s="102" t="str">
        <f t="shared" si="19"/>
        <v/>
      </c>
      <c r="L44" s="102" t="str">
        <f t="shared" si="20"/>
        <v/>
      </c>
      <c r="M44" s="103" t="str">
        <f t="shared" si="21"/>
        <v/>
      </c>
      <c r="N44" s="6" t="str">
        <f t="shared" si="22"/>
        <v/>
      </c>
      <c r="O44" s="6" t="str">
        <f t="shared" si="23"/>
        <v/>
      </c>
      <c r="P44" s="6" t="str">
        <f t="shared" si="24"/>
        <v/>
      </c>
      <c r="Q44" s="6" t="str">
        <f t="shared" si="25"/>
        <v/>
      </c>
      <c r="R44" s="6" t="str">
        <f t="shared" si="26"/>
        <v/>
      </c>
      <c r="S44" s="6" t="str">
        <f t="shared" si="27"/>
        <v/>
      </c>
      <c r="T44" s="6" t="str">
        <f t="shared" si="28"/>
        <v/>
      </c>
    </row>
    <row r="45" spans="2:34" ht="15.75" x14ac:dyDescent="0.25">
      <c r="B45" s="84" t="str">
        <f t="shared" si="16"/>
        <v>PVC</v>
      </c>
      <c r="C45" s="80">
        <v>1.0999999999999999E-2</v>
      </c>
      <c r="D45" s="81" t="s">
        <v>222</v>
      </c>
      <c r="E45" s="81" t="s">
        <v>219</v>
      </c>
      <c r="F45" s="82">
        <v>30.164371367558775</v>
      </c>
      <c r="G45" s="79">
        <v>8</v>
      </c>
      <c r="H45" s="79">
        <f t="shared" si="17"/>
        <v>200</v>
      </c>
      <c r="I45" s="81" t="s">
        <v>59</v>
      </c>
      <c r="J45" s="102">
        <f t="shared" si="18"/>
        <v>30.164371367558775</v>
      </c>
      <c r="K45" s="102" t="str">
        <f t="shared" si="19"/>
        <v/>
      </c>
      <c r="L45" s="102" t="str">
        <f t="shared" si="20"/>
        <v/>
      </c>
      <c r="M45" s="103" t="str">
        <f t="shared" si="21"/>
        <v/>
      </c>
      <c r="N45" s="6" t="str">
        <f t="shared" si="22"/>
        <v/>
      </c>
      <c r="O45" s="6" t="str">
        <f t="shared" si="23"/>
        <v/>
      </c>
      <c r="P45" s="6" t="str">
        <f t="shared" si="24"/>
        <v/>
      </c>
      <c r="Q45" s="6" t="str">
        <f t="shared" si="25"/>
        <v/>
      </c>
      <c r="R45" s="6" t="str">
        <f t="shared" si="26"/>
        <v/>
      </c>
      <c r="S45" s="6" t="str">
        <f t="shared" si="27"/>
        <v/>
      </c>
      <c r="T45" s="6" t="str">
        <f t="shared" si="28"/>
        <v/>
      </c>
    </row>
    <row r="46" spans="2:34" ht="15.75" x14ac:dyDescent="0.25">
      <c r="B46" s="84" t="str">
        <f t="shared" si="16"/>
        <v>PVC</v>
      </c>
      <c r="C46" s="80">
        <v>1.0999999999999999E-2</v>
      </c>
      <c r="D46" s="81" t="s">
        <v>219</v>
      </c>
      <c r="E46" s="81" t="s">
        <v>256</v>
      </c>
      <c r="F46" s="82">
        <v>78.392861919947791</v>
      </c>
      <c r="G46" s="79">
        <v>8</v>
      </c>
      <c r="H46" s="79">
        <f t="shared" si="17"/>
        <v>200</v>
      </c>
      <c r="I46" s="81" t="s">
        <v>58</v>
      </c>
      <c r="J46" s="102">
        <f t="shared" si="18"/>
        <v>78.392861919947791</v>
      </c>
      <c r="K46" s="102" t="str">
        <f t="shared" si="19"/>
        <v/>
      </c>
      <c r="L46" s="102" t="str">
        <f t="shared" si="20"/>
        <v/>
      </c>
      <c r="M46" s="103" t="str">
        <f t="shared" si="21"/>
        <v/>
      </c>
      <c r="N46" s="6" t="str">
        <f t="shared" si="22"/>
        <v/>
      </c>
      <c r="O46" s="6" t="str">
        <f t="shared" si="23"/>
        <v/>
      </c>
      <c r="P46" s="6" t="str">
        <f t="shared" si="24"/>
        <v/>
      </c>
      <c r="Q46" s="6" t="str">
        <f t="shared" si="25"/>
        <v/>
      </c>
      <c r="R46" s="6" t="str">
        <f t="shared" si="26"/>
        <v/>
      </c>
      <c r="S46" s="6" t="str">
        <f t="shared" si="27"/>
        <v/>
      </c>
      <c r="T46" s="6" t="str">
        <f t="shared" si="28"/>
        <v/>
      </c>
    </row>
    <row r="47" spans="2:34" ht="15.75" x14ac:dyDescent="0.25">
      <c r="B47" s="84" t="str">
        <f t="shared" si="16"/>
        <v>PVC</v>
      </c>
      <c r="C47" s="80">
        <v>1.0999999999999999E-2</v>
      </c>
      <c r="D47" s="81" t="s">
        <v>256</v>
      </c>
      <c r="E47" s="81" t="s">
        <v>210</v>
      </c>
      <c r="F47" s="82">
        <v>57.7893588820641</v>
      </c>
      <c r="G47" s="79">
        <v>8</v>
      </c>
      <c r="H47" s="79">
        <f t="shared" si="17"/>
        <v>200</v>
      </c>
      <c r="I47" s="81">
        <v>0</v>
      </c>
      <c r="J47" s="102">
        <f t="shared" si="18"/>
        <v>57.7893588820641</v>
      </c>
      <c r="K47" s="102" t="str">
        <f t="shared" si="19"/>
        <v/>
      </c>
      <c r="L47" s="102" t="str">
        <f t="shared" si="20"/>
        <v/>
      </c>
      <c r="M47" s="103" t="str">
        <f t="shared" si="21"/>
        <v/>
      </c>
      <c r="N47" s="6" t="str">
        <f t="shared" si="22"/>
        <v/>
      </c>
      <c r="O47" s="6" t="str">
        <f t="shared" si="23"/>
        <v/>
      </c>
      <c r="P47" s="6" t="str">
        <f t="shared" si="24"/>
        <v/>
      </c>
      <c r="Q47" s="6" t="str">
        <f t="shared" si="25"/>
        <v/>
      </c>
      <c r="R47" s="6" t="str">
        <f t="shared" si="26"/>
        <v/>
      </c>
      <c r="S47" s="6" t="str">
        <f t="shared" si="27"/>
        <v/>
      </c>
      <c r="T47" s="6" t="str">
        <f t="shared" si="28"/>
        <v/>
      </c>
    </row>
    <row r="48" spans="2:34" ht="15.75" x14ac:dyDescent="0.25">
      <c r="B48" s="84" t="str">
        <f t="shared" si="16"/>
        <v>PVC</v>
      </c>
      <c r="C48" s="80">
        <v>1.0999999999999999E-2</v>
      </c>
      <c r="D48" s="81" t="s">
        <v>210</v>
      </c>
      <c r="E48" s="81" t="s">
        <v>208</v>
      </c>
      <c r="F48" s="82">
        <v>84.400982482433179</v>
      </c>
      <c r="G48" s="79">
        <v>8</v>
      </c>
      <c r="H48" s="79">
        <f t="shared" si="17"/>
        <v>200</v>
      </c>
      <c r="I48" s="81" t="s">
        <v>58</v>
      </c>
      <c r="J48" s="102">
        <f t="shared" si="18"/>
        <v>84.400982482433179</v>
      </c>
      <c r="K48" s="102" t="str">
        <f t="shared" si="19"/>
        <v/>
      </c>
      <c r="L48" s="102" t="str">
        <f t="shared" si="20"/>
        <v/>
      </c>
      <c r="M48" s="103" t="str">
        <f t="shared" si="21"/>
        <v/>
      </c>
      <c r="N48" s="6" t="str">
        <f t="shared" si="22"/>
        <v/>
      </c>
      <c r="O48" s="6" t="str">
        <f t="shared" si="23"/>
        <v/>
      </c>
      <c r="P48" s="6" t="str">
        <f t="shared" si="24"/>
        <v/>
      </c>
      <c r="Q48" s="6" t="str">
        <f t="shared" si="25"/>
        <v/>
      </c>
      <c r="R48" s="6" t="str">
        <f t="shared" si="26"/>
        <v/>
      </c>
      <c r="S48" s="6" t="str">
        <f t="shared" si="27"/>
        <v/>
      </c>
      <c r="T48" s="6" t="str">
        <f t="shared" si="28"/>
        <v/>
      </c>
    </row>
    <row r="49" spans="2:20" ht="15.75" x14ac:dyDescent="0.25">
      <c r="B49" s="84" t="str">
        <f t="shared" si="16"/>
        <v>PVC</v>
      </c>
      <c r="C49" s="80">
        <v>1.0999999999999999E-2</v>
      </c>
      <c r="D49" s="81" t="s">
        <v>24</v>
      </c>
      <c r="E49" s="81" t="s">
        <v>25</v>
      </c>
      <c r="F49" s="82">
        <v>61.892303689554161</v>
      </c>
      <c r="G49" s="79">
        <v>8</v>
      </c>
      <c r="H49" s="79">
        <f t="shared" si="17"/>
        <v>200</v>
      </c>
      <c r="I49" s="81" t="s">
        <v>59</v>
      </c>
      <c r="J49" s="102">
        <f t="shared" si="18"/>
        <v>61.892303689554161</v>
      </c>
      <c r="K49" s="102" t="str">
        <f t="shared" si="19"/>
        <v/>
      </c>
      <c r="L49" s="102" t="str">
        <f t="shared" si="20"/>
        <v/>
      </c>
      <c r="M49" s="103" t="str">
        <f t="shared" si="21"/>
        <v/>
      </c>
      <c r="N49" s="6" t="str">
        <f t="shared" si="22"/>
        <v/>
      </c>
      <c r="O49" s="6" t="str">
        <f t="shared" si="23"/>
        <v/>
      </c>
      <c r="P49" s="6" t="str">
        <f t="shared" si="24"/>
        <v/>
      </c>
      <c r="Q49" s="6" t="str">
        <f t="shared" si="25"/>
        <v/>
      </c>
      <c r="R49" s="6" t="str">
        <f t="shared" si="26"/>
        <v/>
      </c>
      <c r="S49" s="6" t="str">
        <f t="shared" si="27"/>
        <v/>
      </c>
      <c r="T49" s="6" t="str">
        <f t="shared" si="28"/>
        <v/>
      </c>
    </row>
    <row r="50" spans="2:20" ht="15.75" x14ac:dyDescent="0.25">
      <c r="B50" s="84" t="str">
        <f t="shared" si="16"/>
        <v>PVC</v>
      </c>
      <c r="C50" s="80">
        <v>1.0999999999999999E-2</v>
      </c>
      <c r="D50" s="81" t="s">
        <v>257</v>
      </c>
      <c r="E50" s="81" t="s">
        <v>25</v>
      </c>
      <c r="F50" s="82">
        <v>83.649419005752819</v>
      </c>
      <c r="G50" s="79">
        <v>8</v>
      </c>
      <c r="H50" s="79">
        <f t="shared" si="17"/>
        <v>200</v>
      </c>
      <c r="I50" s="81">
        <v>0</v>
      </c>
      <c r="J50" s="102">
        <f t="shared" si="18"/>
        <v>83.649419005752819</v>
      </c>
      <c r="K50" s="102" t="str">
        <f t="shared" si="19"/>
        <v/>
      </c>
      <c r="L50" s="102" t="str">
        <f t="shared" si="20"/>
        <v/>
      </c>
      <c r="M50" s="103" t="str">
        <f t="shared" si="21"/>
        <v/>
      </c>
      <c r="N50" s="6" t="str">
        <f t="shared" si="22"/>
        <v/>
      </c>
      <c r="O50" s="6" t="str">
        <f t="shared" si="23"/>
        <v/>
      </c>
      <c r="P50" s="6" t="str">
        <f t="shared" si="24"/>
        <v/>
      </c>
      <c r="Q50" s="6" t="str">
        <f t="shared" si="25"/>
        <v/>
      </c>
      <c r="R50" s="6" t="str">
        <f t="shared" si="26"/>
        <v/>
      </c>
      <c r="S50" s="6" t="str">
        <f t="shared" si="27"/>
        <v/>
      </c>
      <c r="T50" s="6" t="str">
        <f t="shared" si="28"/>
        <v/>
      </c>
    </row>
    <row r="51" spans="2:20" ht="15.75" x14ac:dyDescent="0.25">
      <c r="B51" s="84" t="str">
        <f t="shared" si="16"/>
        <v>PVC</v>
      </c>
      <c r="C51" s="80">
        <v>1.0999999999999999E-2</v>
      </c>
      <c r="D51" s="81" t="s">
        <v>25</v>
      </c>
      <c r="E51" s="81" t="s">
        <v>208</v>
      </c>
      <c r="F51" s="82">
        <v>59.472970028408703</v>
      </c>
      <c r="G51" s="79">
        <v>8</v>
      </c>
      <c r="H51" s="79">
        <f t="shared" si="17"/>
        <v>200</v>
      </c>
      <c r="I51" s="81" t="s">
        <v>59</v>
      </c>
      <c r="J51" s="102">
        <f t="shared" si="18"/>
        <v>59.472970028408703</v>
      </c>
      <c r="K51" s="102" t="str">
        <f t="shared" si="19"/>
        <v/>
      </c>
      <c r="L51" s="102" t="str">
        <f t="shared" si="20"/>
        <v/>
      </c>
      <c r="M51" s="103" t="str">
        <f t="shared" si="21"/>
        <v/>
      </c>
      <c r="N51" s="6" t="str">
        <f t="shared" si="22"/>
        <v/>
      </c>
      <c r="O51" s="6" t="str">
        <f t="shared" si="23"/>
        <v/>
      </c>
      <c r="P51" s="6" t="str">
        <f t="shared" si="24"/>
        <v/>
      </c>
      <c r="Q51" s="6" t="str">
        <f t="shared" si="25"/>
        <v/>
      </c>
      <c r="R51" s="6" t="str">
        <f t="shared" si="26"/>
        <v/>
      </c>
      <c r="S51" s="6" t="str">
        <f t="shared" si="27"/>
        <v/>
      </c>
      <c r="T51" s="6" t="str">
        <f t="shared" si="28"/>
        <v/>
      </c>
    </row>
    <row r="52" spans="2:20" ht="15.75" x14ac:dyDescent="0.25">
      <c r="B52" s="84" t="str">
        <f t="shared" si="16"/>
        <v>PVC</v>
      </c>
      <c r="C52" s="80">
        <v>1.0999999999999999E-2</v>
      </c>
      <c r="D52" s="81" t="s">
        <v>208</v>
      </c>
      <c r="E52" s="81" t="s">
        <v>209</v>
      </c>
      <c r="F52" s="82">
        <v>119.23052060609312</v>
      </c>
      <c r="G52" s="79">
        <v>8</v>
      </c>
      <c r="H52" s="79">
        <f t="shared" si="17"/>
        <v>200</v>
      </c>
      <c r="I52" s="81" t="s">
        <v>59</v>
      </c>
      <c r="J52" s="102">
        <f t="shared" si="18"/>
        <v>119.23052060609312</v>
      </c>
      <c r="K52" s="102" t="str">
        <f t="shared" si="19"/>
        <v/>
      </c>
      <c r="L52" s="102" t="str">
        <f t="shared" si="20"/>
        <v/>
      </c>
      <c r="M52" s="103" t="str">
        <f t="shared" si="21"/>
        <v/>
      </c>
      <c r="N52" s="6" t="str">
        <f t="shared" si="22"/>
        <v/>
      </c>
      <c r="O52" s="6" t="str">
        <f t="shared" si="23"/>
        <v/>
      </c>
      <c r="P52" s="6" t="str">
        <f t="shared" si="24"/>
        <v/>
      </c>
      <c r="Q52" s="6" t="str">
        <f t="shared" si="25"/>
        <v/>
      </c>
      <c r="R52" s="6" t="str">
        <f t="shared" si="26"/>
        <v/>
      </c>
      <c r="S52" s="6" t="str">
        <f t="shared" si="27"/>
        <v/>
      </c>
      <c r="T52" s="6" t="str">
        <f t="shared" si="28"/>
        <v/>
      </c>
    </row>
    <row r="53" spans="2:20" ht="15.75" x14ac:dyDescent="0.25">
      <c r="B53" s="84" t="str">
        <f t="shared" si="16"/>
        <v>PVC</v>
      </c>
      <c r="C53" s="80">
        <v>1.0999999999999999E-2</v>
      </c>
      <c r="D53" s="81" t="s">
        <v>216</v>
      </c>
      <c r="E53" s="81" t="s">
        <v>214</v>
      </c>
      <c r="F53" s="82">
        <v>25.593332510636401</v>
      </c>
      <c r="G53" s="79">
        <v>8</v>
      </c>
      <c r="H53" s="79">
        <f t="shared" si="17"/>
        <v>200</v>
      </c>
      <c r="I53" s="81" t="s">
        <v>58</v>
      </c>
      <c r="J53" s="102">
        <f t="shared" si="18"/>
        <v>25.593332510636401</v>
      </c>
      <c r="K53" s="102" t="str">
        <f t="shared" si="19"/>
        <v/>
      </c>
      <c r="L53" s="102" t="str">
        <f t="shared" si="20"/>
        <v/>
      </c>
      <c r="M53" s="103" t="str">
        <f t="shared" si="21"/>
        <v/>
      </c>
      <c r="N53" s="6" t="str">
        <f t="shared" si="22"/>
        <v/>
      </c>
      <c r="O53" s="6" t="str">
        <f t="shared" si="23"/>
        <v/>
      </c>
      <c r="P53" s="6" t="str">
        <f t="shared" si="24"/>
        <v/>
      </c>
      <c r="Q53" s="6" t="str">
        <f t="shared" si="25"/>
        <v/>
      </c>
      <c r="R53" s="6" t="str">
        <f t="shared" si="26"/>
        <v/>
      </c>
      <c r="S53" s="6" t="str">
        <f t="shared" si="27"/>
        <v/>
      </c>
      <c r="T53" s="6" t="str">
        <f t="shared" si="28"/>
        <v/>
      </c>
    </row>
    <row r="54" spans="2:20" ht="15.75" x14ac:dyDescent="0.25">
      <c r="B54" s="84" t="str">
        <f t="shared" si="16"/>
        <v>PVC</v>
      </c>
      <c r="C54" s="80">
        <v>1.0999999999999999E-2</v>
      </c>
      <c r="D54" s="81" t="s">
        <v>214</v>
      </c>
      <c r="E54" s="81" t="s">
        <v>212</v>
      </c>
      <c r="F54" s="82">
        <v>20.862348405680518</v>
      </c>
      <c r="G54" s="79">
        <v>8</v>
      </c>
      <c r="H54" s="79">
        <f t="shared" si="17"/>
        <v>200</v>
      </c>
      <c r="I54" s="81" t="s">
        <v>59</v>
      </c>
      <c r="J54" s="102">
        <f t="shared" si="18"/>
        <v>20.862348405680518</v>
      </c>
      <c r="K54" s="102" t="str">
        <f t="shared" si="19"/>
        <v/>
      </c>
      <c r="L54" s="102" t="str">
        <f t="shared" si="20"/>
        <v/>
      </c>
      <c r="M54" s="103" t="str">
        <f t="shared" si="21"/>
        <v/>
      </c>
      <c r="N54" s="6" t="str">
        <f t="shared" si="22"/>
        <v/>
      </c>
      <c r="O54" s="6" t="str">
        <f t="shared" si="23"/>
        <v/>
      </c>
      <c r="P54" s="6" t="str">
        <f t="shared" si="24"/>
        <v/>
      </c>
      <c r="Q54" s="6" t="str">
        <f t="shared" si="25"/>
        <v/>
      </c>
      <c r="R54" s="6" t="str">
        <f t="shared" si="26"/>
        <v/>
      </c>
      <c r="S54" s="6" t="str">
        <f t="shared" si="27"/>
        <v/>
      </c>
      <c r="T54" s="6" t="str">
        <f t="shared" si="28"/>
        <v/>
      </c>
    </row>
    <row r="55" spans="2:20" ht="15.75" x14ac:dyDescent="0.25">
      <c r="B55" s="84" t="str">
        <f t="shared" si="16"/>
        <v>PVC</v>
      </c>
      <c r="C55" s="80">
        <v>1.0999999999999999E-2</v>
      </c>
      <c r="D55" s="81" t="s">
        <v>212</v>
      </c>
      <c r="E55" s="81" t="s">
        <v>209</v>
      </c>
      <c r="F55" s="82">
        <v>39.795156790745281</v>
      </c>
      <c r="G55" s="79">
        <v>8</v>
      </c>
      <c r="H55" s="79">
        <f t="shared" si="17"/>
        <v>200</v>
      </c>
      <c r="I55" s="81" t="s">
        <v>59</v>
      </c>
      <c r="J55" s="102">
        <f t="shared" si="18"/>
        <v>39.795156790745281</v>
      </c>
      <c r="K55" s="102" t="str">
        <f t="shared" si="19"/>
        <v/>
      </c>
      <c r="L55" s="102" t="str">
        <f t="shared" si="20"/>
        <v/>
      </c>
      <c r="M55" s="103" t="str">
        <f t="shared" si="21"/>
        <v/>
      </c>
      <c r="N55" s="6" t="str">
        <f t="shared" si="22"/>
        <v/>
      </c>
      <c r="O55" s="6" t="str">
        <f t="shared" si="23"/>
        <v/>
      </c>
      <c r="P55" s="6" t="str">
        <f t="shared" si="24"/>
        <v/>
      </c>
      <c r="Q55" s="6" t="str">
        <f t="shared" si="25"/>
        <v/>
      </c>
      <c r="R55" s="6" t="str">
        <f t="shared" si="26"/>
        <v/>
      </c>
      <c r="S55" s="6" t="str">
        <f t="shared" si="27"/>
        <v/>
      </c>
      <c r="T55" s="6" t="str">
        <f t="shared" si="28"/>
        <v/>
      </c>
    </row>
    <row r="56" spans="2:20" ht="15.75" x14ac:dyDescent="0.25">
      <c r="B56" s="84" t="str">
        <f t="shared" si="16"/>
        <v>PVC</v>
      </c>
      <c r="C56" s="80">
        <v>1.0999999999999999E-2</v>
      </c>
      <c r="D56" s="81" t="s">
        <v>209</v>
      </c>
      <c r="E56" s="81" t="s">
        <v>213</v>
      </c>
      <c r="F56" s="82">
        <v>72.416869063775479</v>
      </c>
      <c r="G56" s="79">
        <v>8</v>
      </c>
      <c r="H56" s="79">
        <f t="shared" si="17"/>
        <v>200</v>
      </c>
      <c r="I56" s="81" t="s">
        <v>58</v>
      </c>
      <c r="J56" s="102">
        <f t="shared" si="18"/>
        <v>72.416869063775479</v>
      </c>
      <c r="K56" s="102" t="str">
        <f t="shared" si="19"/>
        <v/>
      </c>
      <c r="L56" s="102" t="str">
        <f t="shared" si="20"/>
        <v/>
      </c>
      <c r="M56" s="103" t="str">
        <f t="shared" si="21"/>
        <v/>
      </c>
      <c r="N56" s="6" t="str">
        <f t="shared" si="22"/>
        <v/>
      </c>
      <c r="O56" s="6" t="str">
        <f t="shared" si="23"/>
        <v/>
      </c>
      <c r="P56" s="6" t="str">
        <f t="shared" si="24"/>
        <v/>
      </c>
      <c r="Q56" s="6" t="str">
        <f t="shared" si="25"/>
        <v/>
      </c>
      <c r="R56" s="6" t="str">
        <f t="shared" si="26"/>
        <v/>
      </c>
      <c r="S56" s="6" t="str">
        <f t="shared" si="27"/>
        <v/>
      </c>
      <c r="T56" s="6" t="str">
        <f t="shared" si="28"/>
        <v/>
      </c>
    </row>
    <row r="57" spans="2:20" ht="15.75" x14ac:dyDescent="0.25">
      <c r="B57" s="84" t="str">
        <f t="shared" si="16"/>
        <v>PVC</v>
      </c>
      <c r="C57" s="80">
        <v>1.0999999999999999E-2</v>
      </c>
      <c r="D57" s="81" t="s">
        <v>213</v>
      </c>
      <c r="E57" s="81" t="s">
        <v>231</v>
      </c>
      <c r="F57" s="82">
        <v>44.302145501092831</v>
      </c>
      <c r="G57" s="79">
        <v>8</v>
      </c>
      <c r="H57" s="79">
        <f t="shared" si="17"/>
        <v>200</v>
      </c>
      <c r="I57" s="81" t="s">
        <v>59</v>
      </c>
      <c r="J57" s="102">
        <f t="shared" si="18"/>
        <v>44.302145501092831</v>
      </c>
      <c r="K57" s="102" t="str">
        <f t="shared" si="19"/>
        <v/>
      </c>
      <c r="L57" s="102" t="str">
        <f t="shared" si="20"/>
        <v/>
      </c>
      <c r="M57" s="103" t="str">
        <f t="shared" si="21"/>
        <v/>
      </c>
      <c r="N57" s="6" t="str">
        <f t="shared" si="22"/>
        <v/>
      </c>
      <c r="O57" s="6" t="str">
        <f t="shared" si="23"/>
        <v/>
      </c>
      <c r="P57" s="6" t="str">
        <f t="shared" si="24"/>
        <v/>
      </c>
      <c r="Q57" s="6" t="str">
        <f t="shared" si="25"/>
        <v/>
      </c>
      <c r="R57" s="6" t="str">
        <f t="shared" si="26"/>
        <v/>
      </c>
      <c r="S57" s="6" t="str">
        <f t="shared" si="27"/>
        <v/>
      </c>
      <c r="T57" s="6" t="str">
        <f t="shared" si="28"/>
        <v/>
      </c>
    </row>
    <row r="58" spans="2:20" ht="15.75" x14ac:dyDescent="0.25">
      <c r="B58" s="84" t="str">
        <f t="shared" si="16"/>
        <v>PVC</v>
      </c>
      <c r="C58" s="80">
        <v>1.0999999999999999E-2</v>
      </c>
      <c r="D58" s="81" t="s">
        <v>226</v>
      </c>
      <c r="E58" s="81" t="s">
        <v>224</v>
      </c>
      <c r="F58" s="82">
        <v>55.419491706438443</v>
      </c>
      <c r="G58" s="79">
        <v>8</v>
      </c>
      <c r="H58" s="79">
        <f t="shared" si="17"/>
        <v>200</v>
      </c>
      <c r="I58" s="81" t="s">
        <v>58</v>
      </c>
      <c r="J58" s="102">
        <f t="shared" si="18"/>
        <v>55.419491706438443</v>
      </c>
      <c r="K58" s="102" t="str">
        <f t="shared" si="19"/>
        <v/>
      </c>
      <c r="L58" s="102" t="str">
        <f t="shared" si="20"/>
        <v/>
      </c>
      <c r="M58" s="103" t="str">
        <f t="shared" si="21"/>
        <v/>
      </c>
      <c r="N58" s="6" t="str">
        <f t="shared" si="22"/>
        <v/>
      </c>
      <c r="O58" s="6" t="str">
        <f t="shared" si="23"/>
        <v/>
      </c>
      <c r="P58" s="6" t="str">
        <f t="shared" si="24"/>
        <v/>
      </c>
      <c r="Q58" s="6" t="str">
        <f t="shared" si="25"/>
        <v/>
      </c>
      <c r="R58" s="6" t="str">
        <f t="shared" si="26"/>
        <v/>
      </c>
      <c r="S58" s="6" t="str">
        <f t="shared" si="27"/>
        <v/>
      </c>
      <c r="T58" s="6" t="str">
        <f t="shared" si="28"/>
        <v/>
      </c>
    </row>
    <row r="59" spans="2:20" ht="15.75" x14ac:dyDescent="0.25">
      <c r="B59" s="84" t="str">
        <f t="shared" si="16"/>
        <v>PVC</v>
      </c>
      <c r="C59" s="80">
        <v>1.0999999999999999E-2</v>
      </c>
      <c r="D59" s="81" t="s">
        <v>224</v>
      </c>
      <c r="E59" s="81" t="s">
        <v>227</v>
      </c>
      <c r="F59" s="82">
        <v>40.741197822351801</v>
      </c>
      <c r="G59" s="79">
        <v>8</v>
      </c>
      <c r="H59" s="79">
        <f t="shared" si="17"/>
        <v>200</v>
      </c>
      <c r="I59" s="81" t="s">
        <v>58</v>
      </c>
      <c r="J59" s="102">
        <f t="shared" si="18"/>
        <v>40.741197822351801</v>
      </c>
      <c r="K59" s="102" t="str">
        <f t="shared" si="19"/>
        <v/>
      </c>
      <c r="L59" s="102" t="str">
        <f t="shared" si="20"/>
        <v/>
      </c>
      <c r="M59" s="103" t="str">
        <f t="shared" si="21"/>
        <v/>
      </c>
      <c r="N59" s="6" t="str">
        <f t="shared" si="22"/>
        <v/>
      </c>
      <c r="O59" s="6" t="str">
        <f t="shared" si="23"/>
        <v/>
      </c>
      <c r="P59" s="6" t="str">
        <f t="shared" si="24"/>
        <v/>
      </c>
      <c r="Q59" s="6" t="str">
        <f t="shared" si="25"/>
        <v/>
      </c>
      <c r="R59" s="6" t="str">
        <f t="shared" si="26"/>
        <v/>
      </c>
      <c r="S59" s="6" t="str">
        <f t="shared" si="27"/>
        <v/>
      </c>
      <c r="T59" s="6" t="str">
        <f t="shared" si="28"/>
        <v/>
      </c>
    </row>
    <row r="60" spans="2:20" ht="15.75" x14ac:dyDescent="0.25">
      <c r="B60" s="84" t="str">
        <f t="shared" si="16"/>
        <v>PVC</v>
      </c>
      <c r="C60" s="80">
        <v>1.0999999999999999E-2</v>
      </c>
      <c r="D60" s="81" t="s">
        <v>227</v>
      </c>
      <c r="E60" s="81" t="s">
        <v>215</v>
      </c>
      <c r="F60" s="82">
        <v>40.801555117421678</v>
      </c>
      <c r="G60" s="79">
        <v>8</v>
      </c>
      <c r="H60" s="79">
        <f t="shared" si="17"/>
        <v>200</v>
      </c>
      <c r="I60" s="81" t="s">
        <v>58</v>
      </c>
      <c r="J60" s="102">
        <f t="shared" si="18"/>
        <v>40.801555117421678</v>
      </c>
      <c r="K60" s="102" t="str">
        <f t="shared" si="19"/>
        <v/>
      </c>
      <c r="L60" s="102" t="str">
        <f t="shared" si="20"/>
        <v/>
      </c>
      <c r="M60" s="103" t="str">
        <f t="shared" si="21"/>
        <v/>
      </c>
      <c r="N60" s="6" t="str">
        <f t="shared" si="22"/>
        <v/>
      </c>
      <c r="O60" s="6" t="str">
        <f t="shared" si="23"/>
        <v/>
      </c>
      <c r="P60" s="6" t="str">
        <f t="shared" si="24"/>
        <v/>
      </c>
      <c r="Q60" s="6" t="str">
        <f t="shared" si="25"/>
        <v/>
      </c>
      <c r="R60" s="6" t="str">
        <f t="shared" si="26"/>
        <v/>
      </c>
      <c r="S60" s="6" t="str">
        <f t="shared" si="27"/>
        <v/>
      </c>
      <c r="T60" s="6" t="str">
        <f t="shared" si="28"/>
        <v/>
      </c>
    </row>
    <row r="61" spans="2:20" ht="15.75" x14ac:dyDescent="0.25">
      <c r="B61" s="84" t="str">
        <f t="shared" si="16"/>
        <v>PVC</v>
      </c>
      <c r="C61" s="80">
        <v>1.0999999999999999E-2</v>
      </c>
      <c r="D61" s="81" t="s">
        <v>211</v>
      </c>
      <c r="E61" s="81" t="s">
        <v>215</v>
      </c>
      <c r="F61" s="82">
        <v>119.4066745168998</v>
      </c>
      <c r="G61" s="79">
        <v>8</v>
      </c>
      <c r="H61" s="79">
        <f t="shared" si="17"/>
        <v>200</v>
      </c>
      <c r="I61" s="81" t="s">
        <v>58</v>
      </c>
      <c r="J61" s="102">
        <f t="shared" si="18"/>
        <v>119.4066745168998</v>
      </c>
      <c r="K61" s="102" t="str">
        <f t="shared" si="19"/>
        <v/>
      </c>
      <c r="L61" s="102" t="str">
        <f t="shared" si="20"/>
        <v/>
      </c>
      <c r="M61" s="103" t="str">
        <f t="shared" si="21"/>
        <v/>
      </c>
      <c r="N61" s="6" t="str">
        <f t="shared" si="22"/>
        <v/>
      </c>
      <c r="O61" s="6" t="str">
        <f t="shared" si="23"/>
        <v/>
      </c>
      <c r="P61" s="6" t="str">
        <f t="shared" si="24"/>
        <v/>
      </c>
      <c r="Q61" s="6" t="str">
        <f t="shared" si="25"/>
        <v/>
      </c>
      <c r="R61" s="6" t="str">
        <f t="shared" si="26"/>
        <v/>
      </c>
      <c r="S61" s="6" t="str">
        <f t="shared" si="27"/>
        <v/>
      </c>
      <c r="T61" s="6" t="str">
        <f t="shared" si="28"/>
        <v/>
      </c>
    </row>
    <row r="62" spans="2:20" ht="15.75" x14ac:dyDescent="0.25">
      <c r="B62" s="84" t="str">
        <f t="shared" si="16"/>
        <v>PVC</v>
      </c>
      <c r="C62" s="80">
        <v>1.0999999999999999E-2</v>
      </c>
      <c r="D62" s="81" t="s">
        <v>215</v>
      </c>
      <c r="E62" s="81" t="s">
        <v>228</v>
      </c>
      <c r="F62" s="82">
        <v>118.60074671350091</v>
      </c>
      <c r="G62" s="79">
        <v>8</v>
      </c>
      <c r="H62" s="79">
        <f t="shared" si="17"/>
        <v>200</v>
      </c>
      <c r="I62" s="81" t="s">
        <v>58</v>
      </c>
      <c r="J62" s="102">
        <f t="shared" si="18"/>
        <v>118.60074671350091</v>
      </c>
      <c r="K62" s="102" t="str">
        <f t="shared" si="19"/>
        <v/>
      </c>
      <c r="L62" s="102" t="str">
        <f t="shared" si="20"/>
        <v/>
      </c>
      <c r="M62" s="103" t="str">
        <f t="shared" si="21"/>
        <v/>
      </c>
      <c r="N62" s="6" t="str">
        <f t="shared" si="22"/>
        <v/>
      </c>
      <c r="O62" s="6" t="str">
        <f t="shared" si="23"/>
        <v/>
      </c>
      <c r="P62" s="6" t="str">
        <f t="shared" si="24"/>
        <v/>
      </c>
      <c r="Q62" s="6" t="str">
        <f t="shared" si="25"/>
        <v/>
      </c>
      <c r="R62" s="6" t="str">
        <f t="shared" si="26"/>
        <v/>
      </c>
      <c r="S62" s="6" t="str">
        <f t="shared" si="27"/>
        <v/>
      </c>
      <c r="T62" s="6" t="str">
        <f t="shared" si="28"/>
        <v/>
      </c>
    </row>
    <row r="63" spans="2:20" ht="15.75" x14ac:dyDescent="0.25">
      <c r="B63" s="84" t="str">
        <f t="shared" si="16"/>
        <v>PVC</v>
      </c>
      <c r="C63" s="80">
        <v>1.0999999999999999E-2</v>
      </c>
      <c r="D63" s="81" t="s">
        <v>228</v>
      </c>
      <c r="E63" s="81" t="s">
        <v>230</v>
      </c>
      <c r="F63" s="82">
        <v>32.053064892456071</v>
      </c>
      <c r="G63" s="79">
        <v>8</v>
      </c>
      <c r="H63" s="79">
        <f t="shared" si="17"/>
        <v>200</v>
      </c>
      <c r="I63" s="81" t="s">
        <v>58</v>
      </c>
      <c r="J63" s="102">
        <f t="shared" si="18"/>
        <v>32.053064892456071</v>
      </c>
      <c r="K63" s="102" t="str">
        <f t="shared" si="19"/>
        <v/>
      </c>
      <c r="L63" s="102" t="str">
        <f t="shared" si="20"/>
        <v/>
      </c>
      <c r="M63" s="103" t="str">
        <f t="shared" si="21"/>
        <v/>
      </c>
      <c r="N63" s="6" t="str">
        <f t="shared" si="22"/>
        <v/>
      </c>
      <c r="O63" s="6" t="str">
        <f t="shared" si="23"/>
        <v/>
      </c>
      <c r="P63" s="6" t="str">
        <f t="shared" si="24"/>
        <v/>
      </c>
      <c r="Q63" s="6" t="str">
        <f t="shared" si="25"/>
        <v/>
      </c>
      <c r="R63" s="6" t="str">
        <f t="shared" si="26"/>
        <v/>
      </c>
      <c r="S63" s="6" t="str">
        <f t="shared" si="27"/>
        <v/>
      </c>
      <c r="T63" s="6" t="str">
        <f t="shared" si="28"/>
        <v/>
      </c>
    </row>
    <row r="64" spans="2:20" ht="15.75" x14ac:dyDescent="0.25">
      <c r="B64" s="84" t="str">
        <f t="shared" si="16"/>
        <v>PVC</v>
      </c>
      <c r="C64" s="80">
        <v>1.0999999999999999E-2</v>
      </c>
      <c r="D64" s="81" t="s">
        <v>230</v>
      </c>
      <c r="E64" s="81" t="s">
        <v>231</v>
      </c>
      <c r="F64" s="82">
        <v>42.483599294315916</v>
      </c>
      <c r="G64" s="79">
        <v>8</v>
      </c>
      <c r="H64" s="79">
        <f t="shared" si="17"/>
        <v>200</v>
      </c>
      <c r="I64" s="81" t="s">
        <v>59</v>
      </c>
      <c r="J64" s="102">
        <f t="shared" si="18"/>
        <v>42.483599294315916</v>
      </c>
      <c r="K64" s="102" t="str">
        <f t="shared" si="19"/>
        <v/>
      </c>
      <c r="L64" s="102" t="str">
        <f t="shared" si="20"/>
        <v/>
      </c>
      <c r="M64" s="103" t="str">
        <f t="shared" si="21"/>
        <v/>
      </c>
      <c r="N64" s="6" t="str">
        <f t="shared" si="22"/>
        <v/>
      </c>
      <c r="O64" s="6" t="str">
        <f t="shared" si="23"/>
        <v/>
      </c>
      <c r="P64" s="6" t="str">
        <f t="shared" si="24"/>
        <v/>
      </c>
      <c r="Q64" s="6" t="str">
        <f t="shared" si="25"/>
        <v/>
      </c>
      <c r="R64" s="6" t="str">
        <f t="shared" si="26"/>
        <v/>
      </c>
      <c r="S64" s="6" t="str">
        <f t="shared" si="27"/>
        <v/>
      </c>
      <c r="T64" s="6" t="str">
        <f t="shared" si="28"/>
        <v/>
      </c>
    </row>
    <row r="65" spans="2:20" ht="15.75" x14ac:dyDescent="0.25">
      <c r="B65" s="84" t="str">
        <f t="shared" si="16"/>
        <v>PVC</v>
      </c>
      <c r="C65" s="80">
        <v>1.0999999999999999E-2</v>
      </c>
      <c r="D65" s="81" t="s">
        <v>231</v>
      </c>
      <c r="E65" s="81" t="s">
        <v>233</v>
      </c>
      <c r="F65" s="82">
        <v>42.848156273053341</v>
      </c>
      <c r="G65" s="79">
        <v>8</v>
      </c>
      <c r="H65" s="79">
        <f t="shared" si="17"/>
        <v>200</v>
      </c>
      <c r="I65" s="81" t="s">
        <v>59</v>
      </c>
      <c r="J65" s="102">
        <f t="shared" si="18"/>
        <v>42.848156273053341</v>
      </c>
      <c r="K65" s="102" t="str">
        <f t="shared" si="19"/>
        <v/>
      </c>
      <c r="L65" s="102" t="str">
        <f t="shared" si="20"/>
        <v/>
      </c>
      <c r="M65" s="103" t="str">
        <f t="shared" si="21"/>
        <v/>
      </c>
      <c r="N65" s="6" t="str">
        <f t="shared" si="22"/>
        <v/>
      </c>
      <c r="O65" s="6" t="str">
        <f t="shared" si="23"/>
        <v/>
      </c>
      <c r="P65" s="6" t="str">
        <f t="shared" si="24"/>
        <v/>
      </c>
      <c r="Q65" s="6" t="str">
        <f t="shared" si="25"/>
        <v/>
      </c>
      <c r="R65" s="6" t="str">
        <f t="shared" si="26"/>
        <v/>
      </c>
      <c r="S65" s="6" t="str">
        <f t="shared" si="27"/>
        <v/>
      </c>
      <c r="T65" s="6" t="str">
        <f t="shared" si="28"/>
        <v/>
      </c>
    </row>
    <row r="66" spans="2:20" ht="15.75" x14ac:dyDescent="0.25">
      <c r="B66" s="84" t="str">
        <f t="shared" si="16"/>
        <v>PVC</v>
      </c>
      <c r="C66" s="80">
        <v>1.0999999999999999E-2</v>
      </c>
      <c r="D66" s="81" t="s">
        <v>236</v>
      </c>
      <c r="E66" s="81" t="s">
        <v>233</v>
      </c>
      <c r="F66" s="82">
        <v>42.582338181457345</v>
      </c>
      <c r="G66" s="79">
        <v>8</v>
      </c>
      <c r="H66" s="79">
        <f t="shared" si="17"/>
        <v>200</v>
      </c>
      <c r="I66" s="81" t="s">
        <v>59</v>
      </c>
      <c r="J66" s="102">
        <f t="shared" si="18"/>
        <v>42.582338181457345</v>
      </c>
      <c r="K66" s="102" t="str">
        <f t="shared" si="19"/>
        <v/>
      </c>
      <c r="L66" s="102" t="str">
        <f t="shared" si="20"/>
        <v/>
      </c>
      <c r="M66" s="103" t="str">
        <f t="shared" si="21"/>
        <v/>
      </c>
      <c r="N66" s="6" t="str">
        <f t="shared" si="22"/>
        <v/>
      </c>
      <c r="O66" s="6" t="str">
        <f t="shared" si="23"/>
        <v/>
      </c>
      <c r="P66" s="6" t="str">
        <f t="shared" si="24"/>
        <v/>
      </c>
      <c r="Q66" s="6" t="str">
        <f t="shared" si="25"/>
        <v/>
      </c>
      <c r="R66" s="6" t="str">
        <f t="shared" si="26"/>
        <v/>
      </c>
      <c r="S66" s="6" t="str">
        <f t="shared" si="27"/>
        <v/>
      </c>
      <c r="T66" s="6" t="str">
        <f t="shared" si="28"/>
        <v/>
      </c>
    </row>
    <row r="67" spans="2:20" ht="15.75" x14ac:dyDescent="0.25">
      <c r="B67" s="84" t="str">
        <f t="shared" si="16"/>
        <v>PVC</v>
      </c>
      <c r="C67" s="80">
        <v>1.0999999999999999E-2</v>
      </c>
      <c r="D67" s="81" t="s">
        <v>233</v>
      </c>
      <c r="E67" s="81" t="s">
        <v>237</v>
      </c>
      <c r="F67" s="82">
        <v>3.903363165271704</v>
      </c>
      <c r="G67" s="79">
        <v>8</v>
      </c>
      <c r="H67" s="79">
        <f t="shared" si="17"/>
        <v>200</v>
      </c>
      <c r="I67" s="81" t="s">
        <v>59</v>
      </c>
      <c r="J67" s="102">
        <f t="shared" si="18"/>
        <v>3.903363165271704</v>
      </c>
      <c r="K67" s="102" t="str">
        <f t="shared" si="19"/>
        <v/>
      </c>
      <c r="L67" s="102" t="str">
        <f t="shared" si="20"/>
        <v/>
      </c>
      <c r="M67" s="103" t="str">
        <f t="shared" si="21"/>
        <v/>
      </c>
      <c r="N67" s="6" t="str">
        <f t="shared" si="22"/>
        <v/>
      </c>
      <c r="O67" s="6" t="str">
        <f t="shared" si="23"/>
        <v/>
      </c>
      <c r="P67" s="6" t="str">
        <f t="shared" si="24"/>
        <v/>
      </c>
      <c r="Q67" s="6" t="str">
        <f t="shared" si="25"/>
        <v/>
      </c>
      <c r="R67" s="6" t="str">
        <f t="shared" si="26"/>
        <v/>
      </c>
      <c r="S67" s="6" t="str">
        <f t="shared" si="27"/>
        <v/>
      </c>
      <c r="T67" s="6" t="str">
        <f t="shared" si="28"/>
        <v/>
      </c>
    </row>
    <row r="68" spans="2:20" ht="15.75" x14ac:dyDescent="0.25">
      <c r="B68" s="84" t="str">
        <f t="shared" si="16"/>
        <v>PVC</v>
      </c>
      <c r="C68" s="80">
        <v>1.0999999999999999E-2</v>
      </c>
      <c r="D68" s="81" t="s">
        <v>229</v>
      </c>
      <c r="E68" s="81" t="s">
        <v>245</v>
      </c>
      <c r="F68" s="82">
        <v>134.44137407539665</v>
      </c>
      <c r="G68" s="79">
        <v>8</v>
      </c>
      <c r="H68" s="79">
        <f t="shared" si="17"/>
        <v>200</v>
      </c>
      <c r="I68" s="81" t="s">
        <v>58</v>
      </c>
      <c r="J68" s="102">
        <f t="shared" si="18"/>
        <v>134.44137407539665</v>
      </c>
      <c r="K68" s="102" t="str">
        <f t="shared" si="19"/>
        <v/>
      </c>
      <c r="L68" s="102" t="str">
        <f t="shared" si="20"/>
        <v/>
      </c>
      <c r="M68" s="103" t="str">
        <f t="shared" si="21"/>
        <v/>
      </c>
      <c r="N68" s="6" t="str">
        <f t="shared" si="22"/>
        <v/>
      </c>
      <c r="O68" s="6" t="str">
        <f t="shared" si="23"/>
        <v/>
      </c>
      <c r="P68" s="6" t="str">
        <f t="shared" si="24"/>
        <v/>
      </c>
      <c r="Q68" s="6" t="str">
        <f t="shared" si="25"/>
        <v/>
      </c>
      <c r="R68" s="6" t="str">
        <f t="shared" si="26"/>
        <v/>
      </c>
      <c r="S68" s="6" t="str">
        <f t="shared" si="27"/>
        <v/>
      </c>
      <c r="T68" s="6" t="str">
        <f t="shared" si="28"/>
        <v/>
      </c>
    </row>
    <row r="69" spans="2:20" ht="15.75" x14ac:dyDescent="0.25">
      <c r="B69" s="84" t="str">
        <f t="shared" si="16"/>
        <v>PVC</v>
      </c>
      <c r="C69" s="80">
        <v>1.0999999999999999E-2</v>
      </c>
      <c r="D69" s="81" t="s">
        <v>240</v>
      </c>
      <c r="E69" s="81" t="s">
        <v>238</v>
      </c>
      <c r="F69" s="82">
        <v>34.133226935055525</v>
      </c>
      <c r="G69" s="79">
        <v>8</v>
      </c>
      <c r="H69" s="79">
        <f t="shared" si="17"/>
        <v>200</v>
      </c>
      <c r="I69" s="81" t="s">
        <v>58</v>
      </c>
      <c r="J69" s="102">
        <f t="shared" si="18"/>
        <v>34.133226935055525</v>
      </c>
      <c r="K69" s="102" t="str">
        <f t="shared" si="19"/>
        <v/>
      </c>
      <c r="L69" s="102" t="str">
        <f t="shared" si="20"/>
        <v/>
      </c>
      <c r="M69" s="103" t="str">
        <f t="shared" si="21"/>
        <v/>
      </c>
      <c r="N69" s="6" t="str">
        <f t="shared" si="22"/>
        <v/>
      </c>
      <c r="O69" s="6" t="str">
        <f t="shared" si="23"/>
        <v/>
      </c>
      <c r="P69" s="6" t="str">
        <f t="shared" si="24"/>
        <v/>
      </c>
      <c r="Q69" s="6" t="str">
        <f t="shared" si="25"/>
        <v/>
      </c>
      <c r="R69" s="6" t="str">
        <f t="shared" si="26"/>
        <v/>
      </c>
      <c r="S69" s="6" t="str">
        <f t="shared" si="27"/>
        <v/>
      </c>
      <c r="T69" s="6" t="str">
        <f t="shared" si="28"/>
        <v/>
      </c>
    </row>
    <row r="70" spans="2:20" ht="15.75" x14ac:dyDescent="0.25">
      <c r="B70" s="84" t="str">
        <f t="shared" si="16"/>
        <v>PVC</v>
      </c>
      <c r="C70" s="80">
        <v>1.0999999999999999E-2</v>
      </c>
      <c r="D70" s="81" t="s">
        <v>238</v>
      </c>
      <c r="E70" s="81" t="s">
        <v>239</v>
      </c>
      <c r="F70" s="82">
        <v>50.922415653619581</v>
      </c>
      <c r="G70" s="79">
        <v>8</v>
      </c>
      <c r="H70" s="79">
        <f t="shared" si="17"/>
        <v>200</v>
      </c>
      <c r="I70" s="81" t="s">
        <v>58</v>
      </c>
      <c r="J70" s="102">
        <f t="shared" si="18"/>
        <v>50.922415653619581</v>
      </c>
      <c r="K70" s="102" t="str">
        <f t="shared" si="19"/>
        <v/>
      </c>
      <c r="L70" s="102" t="str">
        <f t="shared" si="20"/>
        <v/>
      </c>
      <c r="M70" s="103" t="str">
        <f t="shared" si="21"/>
        <v/>
      </c>
      <c r="N70" s="6" t="str">
        <f t="shared" si="22"/>
        <v/>
      </c>
      <c r="O70" s="6" t="str">
        <f t="shared" si="23"/>
        <v/>
      </c>
      <c r="P70" s="6" t="str">
        <f t="shared" si="24"/>
        <v/>
      </c>
      <c r="Q70" s="6" t="str">
        <f t="shared" si="25"/>
        <v/>
      </c>
      <c r="R70" s="6" t="str">
        <f t="shared" si="26"/>
        <v/>
      </c>
      <c r="S70" s="6" t="str">
        <f t="shared" si="27"/>
        <v/>
      </c>
      <c r="T70" s="6" t="str">
        <f t="shared" si="28"/>
        <v/>
      </c>
    </row>
    <row r="71" spans="2:20" ht="15.75" x14ac:dyDescent="0.25">
      <c r="B71" s="84" t="str">
        <f t="shared" si="16"/>
        <v>PVC</v>
      </c>
      <c r="C71" s="80">
        <v>1.0999999999999999E-2</v>
      </c>
      <c r="D71" s="81" t="s">
        <v>239</v>
      </c>
      <c r="E71" s="81" t="s">
        <v>244</v>
      </c>
      <c r="F71" s="82">
        <v>39.495975351926681</v>
      </c>
      <c r="G71" s="79">
        <v>8</v>
      </c>
      <c r="H71" s="79">
        <f t="shared" si="17"/>
        <v>200</v>
      </c>
      <c r="I71" s="81" t="s">
        <v>59</v>
      </c>
      <c r="J71" s="102">
        <f t="shared" si="18"/>
        <v>39.495975351926681</v>
      </c>
      <c r="K71" s="102" t="str">
        <f t="shared" si="19"/>
        <v/>
      </c>
      <c r="L71" s="102" t="str">
        <f t="shared" si="20"/>
        <v/>
      </c>
      <c r="M71" s="103" t="str">
        <f t="shared" si="21"/>
        <v/>
      </c>
      <c r="N71" s="6" t="str">
        <f t="shared" si="22"/>
        <v/>
      </c>
      <c r="O71" s="6" t="str">
        <f t="shared" si="23"/>
        <v/>
      </c>
      <c r="P71" s="6" t="str">
        <f t="shared" si="24"/>
        <v/>
      </c>
      <c r="Q71" s="6" t="str">
        <f t="shared" si="25"/>
        <v/>
      </c>
      <c r="R71" s="6" t="str">
        <f t="shared" si="26"/>
        <v/>
      </c>
      <c r="S71" s="6" t="str">
        <f t="shared" si="27"/>
        <v/>
      </c>
      <c r="T71" s="6" t="str">
        <f t="shared" si="28"/>
        <v/>
      </c>
    </row>
    <row r="72" spans="2:20" ht="15.75" x14ac:dyDescent="0.25">
      <c r="B72" s="84" t="str">
        <f t="shared" si="16"/>
        <v>PVC</v>
      </c>
      <c r="C72" s="80">
        <v>1.0999999999999999E-2</v>
      </c>
      <c r="D72" s="81" t="s">
        <v>29</v>
      </c>
      <c r="E72" s="81" t="s">
        <v>245</v>
      </c>
      <c r="F72" s="82">
        <v>73.250008662115533</v>
      </c>
      <c r="G72" s="79">
        <v>8</v>
      </c>
      <c r="H72" s="79">
        <f t="shared" si="17"/>
        <v>200</v>
      </c>
      <c r="I72" s="81" t="s">
        <v>58</v>
      </c>
      <c r="J72" s="102">
        <f t="shared" si="18"/>
        <v>73.250008662115533</v>
      </c>
      <c r="K72" s="102" t="str">
        <f t="shared" si="19"/>
        <v/>
      </c>
      <c r="L72" s="102" t="str">
        <f t="shared" si="20"/>
        <v/>
      </c>
      <c r="M72" s="103" t="str">
        <f t="shared" si="21"/>
        <v/>
      </c>
      <c r="N72" s="6" t="str">
        <f t="shared" si="22"/>
        <v/>
      </c>
      <c r="O72" s="6" t="str">
        <f t="shared" si="23"/>
        <v/>
      </c>
      <c r="P72" s="6" t="str">
        <f t="shared" si="24"/>
        <v/>
      </c>
      <c r="Q72" s="6" t="str">
        <f t="shared" si="25"/>
        <v/>
      </c>
      <c r="R72" s="6" t="str">
        <f t="shared" si="26"/>
        <v/>
      </c>
      <c r="S72" s="6" t="str">
        <f t="shared" si="27"/>
        <v/>
      </c>
      <c r="T72" s="6" t="str">
        <f t="shared" si="28"/>
        <v/>
      </c>
    </row>
    <row r="73" spans="2:20" ht="15.75" x14ac:dyDescent="0.25">
      <c r="B73" s="84" t="str">
        <f t="shared" si="16"/>
        <v>PVC</v>
      </c>
      <c r="C73" s="80">
        <v>1.0999999999999999E-2</v>
      </c>
      <c r="D73" s="81" t="s">
        <v>245</v>
      </c>
      <c r="E73" s="81" t="s">
        <v>244</v>
      </c>
      <c r="F73" s="82">
        <v>42.181099511511071</v>
      </c>
      <c r="G73" s="79">
        <v>8</v>
      </c>
      <c r="H73" s="79">
        <f t="shared" si="17"/>
        <v>200</v>
      </c>
      <c r="I73" s="81" t="s">
        <v>58</v>
      </c>
      <c r="J73" s="102">
        <f t="shared" si="18"/>
        <v>42.181099511511071</v>
      </c>
      <c r="K73" s="102" t="str">
        <f t="shared" si="19"/>
        <v/>
      </c>
      <c r="L73" s="102" t="str">
        <f t="shared" si="20"/>
        <v/>
      </c>
      <c r="M73" s="103" t="str">
        <f t="shared" si="21"/>
        <v/>
      </c>
      <c r="N73" s="6" t="str">
        <f t="shared" si="22"/>
        <v/>
      </c>
      <c r="O73" s="6" t="str">
        <f t="shared" si="23"/>
        <v/>
      </c>
      <c r="P73" s="6" t="str">
        <f t="shared" si="24"/>
        <v/>
      </c>
      <c r="Q73" s="6" t="str">
        <f t="shared" si="25"/>
        <v/>
      </c>
      <c r="R73" s="6" t="str">
        <f t="shared" si="26"/>
        <v/>
      </c>
      <c r="S73" s="6" t="str">
        <f t="shared" si="27"/>
        <v/>
      </c>
      <c r="T73" s="6" t="str">
        <f t="shared" si="28"/>
        <v/>
      </c>
    </row>
    <row r="74" spans="2:20" ht="15.75" x14ac:dyDescent="0.25">
      <c r="B74" s="84" t="str">
        <f t="shared" si="16"/>
        <v>PVC</v>
      </c>
      <c r="C74" s="80">
        <v>1.0999999999999999E-2</v>
      </c>
      <c r="D74" s="81" t="s">
        <v>244</v>
      </c>
      <c r="E74" s="81" t="s">
        <v>242</v>
      </c>
      <c r="F74" s="82">
        <v>35.142242515240831</v>
      </c>
      <c r="G74" s="79">
        <v>8</v>
      </c>
      <c r="H74" s="79">
        <f t="shared" si="17"/>
        <v>200</v>
      </c>
      <c r="I74" s="81" t="s">
        <v>59</v>
      </c>
      <c r="J74" s="102">
        <f t="shared" si="18"/>
        <v>35.142242515240831</v>
      </c>
      <c r="K74" s="102" t="str">
        <f t="shared" si="19"/>
        <v/>
      </c>
      <c r="L74" s="102" t="str">
        <f t="shared" si="20"/>
        <v/>
      </c>
      <c r="M74" s="103" t="str">
        <f t="shared" si="21"/>
        <v/>
      </c>
      <c r="N74" s="6" t="str">
        <f t="shared" si="22"/>
        <v/>
      </c>
      <c r="O74" s="6" t="str">
        <f t="shared" si="23"/>
        <v/>
      </c>
      <c r="P74" s="6" t="str">
        <f t="shared" si="24"/>
        <v/>
      </c>
      <c r="Q74" s="6" t="str">
        <f t="shared" si="25"/>
        <v/>
      </c>
      <c r="R74" s="6" t="str">
        <f t="shared" si="26"/>
        <v/>
      </c>
      <c r="S74" s="6" t="str">
        <f t="shared" si="27"/>
        <v/>
      </c>
      <c r="T74" s="6" t="str">
        <f t="shared" si="28"/>
        <v/>
      </c>
    </row>
    <row r="75" spans="2:20" ht="15.75" x14ac:dyDescent="0.25">
      <c r="B75" s="84" t="str">
        <f t="shared" si="16"/>
        <v>PVC</v>
      </c>
      <c r="C75" s="80">
        <v>1.0999999999999999E-2</v>
      </c>
      <c r="D75" s="81" t="s">
        <v>232</v>
      </c>
      <c r="E75" s="81" t="s">
        <v>235</v>
      </c>
      <c r="F75" s="82">
        <v>42.913798957910963</v>
      </c>
      <c r="G75" s="79">
        <v>8</v>
      </c>
      <c r="H75" s="79">
        <f t="shared" si="17"/>
        <v>200</v>
      </c>
      <c r="I75" s="81" t="s">
        <v>59</v>
      </c>
      <c r="J75" s="102">
        <f t="shared" ref="J75:J109" si="29">IF(AND($J$9=G75,$J$3=C75),F75,"")</f>
        <v>42.913798957910963</v>
      </c>
      <c r="K75" s="102" t="str">
        <f t="shared" ref="K75:K106" si="30">IF(AND($K$9=G75,$K$3=C75),F75,"")</f>
        <v/>
      </c>
      <c r="L75" s="102" t="str">
        <f t="shared" ref="L75:L106" si="31">IF(AND($L$9=G75,$L$3=C75),F75,"")</f>
        <v/>
      </c>
      <c r="M75" s="103" t="str">
        <f t="shared" ref="M75:M106" si="32">IF(AND($M$9=G75,$M$3=C75),F75,"")</f>
        <v/>
      </c>
      <c r="N75" s="6" t="str">
        <f t="shared" ref="N75:N106" si="33">IF(AND($N$9=G75,$N$3=C75),F75,"")</f>
        <v/>
      </c>
      <c r="O75" s="6" t="str">
        <f t="shared" ref="O75:O106" si="34">IF(AND($O$9=G75,$O$3=C75),F75,"")</f>
        <v/>
      </c>
      <c r="P75" s="6" t="str">
        <f t="shared" ref="P75:P106" si="35">IF(AND($P$9=G75,$P$3=C75),F75,"")</f>
        <v/>
      </c>
      <c r="Q75" s="6" t="str">
        <f t="shared" ref="Q75:Q106" si="36">IF(AND($Q$9=G75,$Q$3=C75),F75,"")</f>
        <v/>
      </c>
      <c r="R75" s="6" t="str">
        <f t="shared" ref="R75:R106" si="37">IF(AND($R$9=G75,$R$3=C75),F75,"")</f>
        <v/>
      </c>
      <c r="S75" s="6" t="str">
        <f t="shared" ref="S75:S106" si="38">IF(AND($S$9=G75,$S$3=C75),F75,"")</f>
        <v/>
      </c>
      <c r="T75" s="6" t="str">
        <f t="shared" ref="T75:T106" si="39">IF($T$9=G75,F75,"")</f>
        <v/>
      </c>
    </row>
    <row r="76" spans="2:20" ht="15.75" x14ac:dyDescent="0.25">
      <c r="B76" s="84" t="str">
        <f t="shared" si="16"/>
        <v>PVC</v>
      </c>
      <c r="C76" s="80">
        <v>1.0999999999999999E-2</v>
      </c>
      <c r="D76" s="81" t="s">
        <v>235</v>
      </c>
      <c r="E76" s="81" t="s">
        <v>242</v>
      </c>
      <c r="F76" s="82">
        <v>88.85346771510946</v>
      </c>
      <c r="G76" s="79">
        <v>8</v>
      </c>
      <c r="H76" s="79">
        <f t="shared" si="17"/>
        <v>200</v>
      </c>
      <c r="I76" s="81" t="s">
        <v>59</v>
      </c>
      <c r="J76" s="102">
        <f t="shared" si="29"/>
        <v>88.85346771510946</v>
      </c>
      <c r="K76" s="102" t="str">
        <f t="shared" si="30"/>
        <v/>
      </c>
      <c r="L76" s="102" t="str">
        <f t="shared" si="31"/>
        <v/>
      </c>
      <c r="M76" s="103" t="str">
        <f t="shared" si="32"/>
        <v/>
      </c>
      <c r="N76" s="6" t="str">
        <f t="shared" si="33"/>
        <v/>
      </c>
      <c r="O76" s="6" t="str">
        <f t="shared" si="34"/>
        <v/>
      </c>
      <c r="P76" s="6" t="str">
        <f t="shared" si="35"/>
        <v/>
      </c>
      <c r="Q76" s="6" t="str">
        <f t="shared" si="36"/>
        <v/>
      </c>
      <c r="R76" s="6" t="str">
        <f t="shared" si="37"/>
        <v/>
      </c>
      <c r="S76" s="6" t="str">
        <f t="shared" si="38"/>
        <v/>
      </c>
      <c r="T76" s="6" t="str">
        <f t="shared" si="39"/>
        <v/>
      </c>
    </row>
    <row r="77" spans="2:20" ht="15.75" x14ac:dyDescent="0.25">
      <c r="B77" s="84" t="str">
        <f t="shared" si="16"/>
        <v>PVC</v>
      </c>
      <c r="C77" s="80">
        <v>1.0999999999999999E-2</v>
      </c>
      <c r="D77" s="81" t="s">
        <v>242</v>
      </c>
      <c r="E77" s="81" t="s">
        <v>243</v>
      </c>
      <c r="F77" s="82">
        <v>21.500009302323569</v>
      </c>
      <c r="G77" s="79">
        <v>8</v>
      </c>
      <c r="H77" s="79">
        <f t="shared" si="17"/>
        <v>200</v>
      </c>
      <c r="I77" s="81" t="s">
        <v>59</v>
      </c>
      <c r="J77" s="102">
        <f t="shared" si="29"/>
        <v>21.500009302323569</v>
      </c>
      <c r="K77" s="102" t="str">
        <f t="shared" si="30"/>
        <v/>
      </c>
      <c r="L77" s="102" t="str">
        <f t="shared" si="31"/>
        <v/>
      </c>
      <c r="M77" s="103" t="str">
        <f t="shared" si="32"/>
        <v/>
      </c>
      <c r="N77" s="6" t="str">
        <f t="shared" si="33"/>
        <v/>
      </c>
      <c r="O77" s="6" t="str">
        <f t="shared" si="34"/>
        <v/>
      </c>
      <c r="P77" s="6" t="str">
        <f t="shared" si="35"/>
        <v/>
      </c>
      <c r="Q77" s="6" t="str">
        <f t="shared" si="36"/>
        <v/>
      </c>
      <c r="R77" s="6" t="str">
        <f t="shared" si="37"/>
        <v/>
      </c>
      <c r="S77" s="6" t="str">
        <f t="shared" si="38"/>
        <v/>
      </c>
      <c r="T77" s="6" t="str">
        <f t="shared" si="39"/>
        <v/>
      </c>
    </row>
    <row r="78" spans="2:20" ht="15.75" x14ac:dyDescent="0.25">
      <c r="B78" s="84" t="str">
        <f t="shared" si="16"/>
        <v>PVC</v>
      </c>
      <c r="C78" s="80">
        <v>1.0999999999999999E-2</v>
      </c>
      <c r="D78" s="81" t="s">
        <v>243</v>
      </c>
      <c r="E78" s="81" t="s">
        <v>26</v>
      </c>
      <c r="F78" s="82">
        <v>28.810395710576419</v>
      </c>
      <c r="G78" s="79">
        <v>8</v>
      </c>
      <c r="H78" s="79">
        <f t="shared" si="17"/>
        <v>200</v>
      </c>
      <c r="I78" s="81" t="s">
        <v>59</v>
      </c>
      <c r="J78" s="102">
        <f t="shared" si="29"/>
        <v>28.810395710576419</v>
      </c>
      <c r="K78" s="102" t="str">
        <f t="shared" si="30"/>
        <v/>
      </c>
      <c r="L78" s="102" t="str">
        <f t="shared" si="31"/>
        <v/>
      </c>
      <c r="M78" s="103" t="str">
        <f t="shared" si="32"/>
        <v/>
      </c>
      <c r="N78" s="6" t="str">
        <f t="shared" si="33"/>
        <v/>
      </c>
      <c r="O78" s="6" t="str">
        <f t="shared" si="34"/>
        <v/>
      </c>
      <c r="P78" s="6" t="str">
        <f t="shared" si="35"/>
        <v/>
      </c>
      <c r="Q78" s="6" t="str">
        <f t="shared" si="36"/>
        <v/>
      </c>
      <c r="R78" s="6" t="str">
        <f t="shared" si="37"/>
        <v/>
      </c>
      <c r="S78" s="6" t="str">
        <f t="shared" si="38"/>
        <v/>
      </c>
      <c r="T78" s="6" t="str">
        <f t="shared" si="39"/>
        <v/>
      </c>
    </row>
    <row r="79" spans="2:20" ht="15.75" x14ac:dyDescent="0.25">
      <c r="B79" s="84" t="str">
        <f t="shared" si="16"/>
        <v>PVC</v>
      </c>
      <c r="C79" s="80">
        <v>1.0999999999999999E-2</v>
      </c>
      <c r="D79" s="81" t="s">
        <v>237</v>
      </c>
      <c r="E79" s="81" t="s">
        <v>241</v>
      </c>
      <c r="F79" s="82">
        <v>57.059405850394199</v>
      </c>
      <c r="G79" s="79">
        <v>8</v>
      </c>
      <c r="H79" s="79">
        <f t="shared" si="17"/>
        <v>200</v>
      </c>
      <c r="I79" s="81" t="s">
        <v>59</v>
      </c>
      <c r="J79" s="102">
        <f t="shared" si="29"/>
        <v>57.059405850394199</v>
      </c>
      <c r="K79" s="102" t="str">
        <f t="shared" si="30"/>
        <v/>
      </c>
      <c r="L79" s="102" t="str">
        <f t="shared" si="31"/>
        <v/>
      </c>
      <c r="M79" s="103" t="str">
        <f t="shared" si="32"/>
        <v/>
      </c>
      <c r="N79" s="6" t="str">
        <f t="shared" si="33"/>
        <v/>
      </c>
      <c r="O79" s="6" t="str">
        <f t="shared" si="34"/>
        <v/>
      </c>
      <c r="P79" s="6" t="str">
        <f t="shared" si="35"/>
        <v/>
      </c>
      <c r="Q79" s="6" t="str">
        <f t="shared" si="36"/>
        <v/>
      </c>
      <c r="R79" s="6" t="str">
        <f t="shared" si="37"/>
        <v/>
      </c>
      <c r="S79" s="6" t="str">
        <f t="shared" si="38"/>
        <v/>
      </c>
      <c r="T79" s="6" t="str">
        <f t="shared" si="39"/>
        <v/>
      </c>
    </row>
    <row r="80" spans="2:20" ht="15.75" x14ac:dyDescent="0.25">
      <c r="B80" s="84" t="str">
        <f t="shared" si="16"/>
        <v>PVC</v>
      </c>
      <c r="C80" s="80">
        <v>1.0999999999999999E-2</v>
      </c>
      <c r="D80" s="81" t="s">
        <v>241</v>
      </c>
      <c r="E80" s="81" t="s">
        <v>26</v>
      </c>
      <c r="F80" s="82">
        <v>71.213751909304705</v>
      </c>
      <c r="G80" s="79">
        <v>8</v>
      </c>
      <c r="H80" s="79">
        <f t="shared" si="17"/>
        <v>200</v>
      </c>
      <c r="I80" s="81" t="s">
        <v>59</v>
      </c>
      <c r="J80" s="102">
        <f t="shared" si="29"/>
        <v>71.213751909304705</v>
      </c>
      <c r="K80" s="102" t="str">
        <f t="shared" si="30"/>
        <v/>
      </c>
      <c r="L80" s="102" t="str">
        <f t="shared" si="31"/>
        <v/>
      </c>
      <c r="M80" s="103" t="str">
        <f t="shared" si="32"/>
        <v/>
      </c>
      <c r="N80" s="6" t="str">
        <f t="shared" si="33"/>
        <v/>
      </c>
      <c r="O80" s="6" t="str">
        <f t="shared" si="34"/>
        <v/>
      </c>
      <c r="P80" s="6" t="str">
        <f t="shared" si="35"/>
        <v/>
      </c>
      <c r="Q80" s="6" t="str">
        <f t="shared" si="36"/>
        <v/>
      </c>
      <c r="R80" s="6" t="str">
        <f t="shared" si="37"/>
        <v/>
      </c>
      <c r="S80" s="6" t="str">
        <f t="shared" si="38"/>
        <v/>
      </c>
      <c r="T80" s="6" t="str">
        <f t="shared" si="39"/>
        <v/>
      </c>
    </row>
    <row r="81" spans="2:20" ht="15.75" x14ac:dyDescent="0.25">
      <c r="B81" s="84" t="str">
        <f t="shared" si="16"/>
        <v>PVC</v>
      </c>
      <c r="C81" s="80">
        <v>1.0999999999999999E-2</v>
      </c>
      <c r="D81" s="81" t="s">
        <v>26</v>
      </c>
      <c r="E81" s="81" t="s">
        <v>56</v>
      </c>
      <c r="F81" s="82">
        <v>52.104599999999998</v>
      </c>
      <c r="G81" s="79">
        <v>8</v>
      </c>
      <c r="H81" s="79">
        <f t="shared" si="17"/>
        <v>200</v>
      </c>
      <c r="I81" s="81" t="s">
        <v>59</v>
      </c>
      <c r="J81" s="102">
        <f t="shared" si="29"/>
        <v>52.104599999999998</v>
      </c>
      <c r="K81" s="102" t="str">
        <f t="shared" si="30"/>
        <v/>
      </c>
      <c r="L81" s="102" t="str">
        <f t="shared" si="31"/>
        <v/>
      </c>
      <c r="M81" s="103" t="str">
        <f t="shared" si="32"/>
        <v/>
      </c>
      <c r="N81" s="6" t="str">
        <f t="shared" si="33"/>
        <v/>
      </c>
      <c r="O81" s="6" t="str">
        <f t="shared" si="34"/>
        <v/>
      </c>
      <c r="P81" s="6" t="str">
        <f t="shared" si="35"/>
        <v/>
      </c>
      <c r="Q81" s="6" t="str">
        <f t="shared" si="36"/>
        <v/>
      </c>
      <c r="R81" s="6" t="str">
        <f t="shared" si="37"/>
        <v/>
      </c>
      <c r="S81" s="6" t="str">
        <f t="shared" si="38"/>
        <v/>
      </c>
      <c r="T81" s="6" t="str">
        <f t="shared" si="39"/>
        <v/>
      </c>
    </row>
    <row r="82" spans="2:20" ht="15.75" x14ac:dyDescent="0.25">
      <c r="B82" s="84" t="str">
        <f t="shared" si="16"/>
        <v>PVC</v>
      </c>
      <c r="C82" s="80">
        <v>1.0999999999999999E-2</v>
      </c>
      <c r="D82" s="81" t="s">
        <v>56</v>
      </c>
      <c r="E82" s="81" t="s">
        <v>57</v>
      </c>
      <c r="F82" s="82">
        <v>84.227599999999995</v>
      </c>
      <c r="G82" s="79">
        <v>8</v>
      </c>
      <c r="H82" s="79">
        <f t="shared" si="17"/>
        <v>200</v>
      </c>
      <c r="I82" s="81">
        <v>0</v>
      </c>
      <c r="J82" s="102">
        <f t="shared" si="29"/>
        <v>84.227599999999995</v>
      </c>
      <c r="K82" s="102" t="str">
        <f t="shared" si="30"/>
        <v/>
      </c>
      <c r="L82" s="102" t="str">
        <f t="shared" si="31"/>
        <v/>
      </c>
      <c r="M82" s="103" t="str">
        <f t="shared" si="32"/>
        <v/>
      </c>
      <c r="N82" s="6" t="str">
        <f t="shared" si="33"/>
        <v/>
      </c>
      <c r="O82" s="6" t="str">
        <f t="shared" si="34"/>
        <v/>
      </c>
      <c r="P82" s="6" t="str">
        <f t="shared" si="35"/>
        <v/>
      </c>
      <c r="Q82" s="6" t="str">
        <f t="shared" si="36"/>
        <v/>
      </c>
      <c r="R82" s="6" t="str">
        <f t="shared" si="37"/>
        <v/>
      </c>
      <c r="S82" s="6" t="str">
        <f t="shared" si="38"/>
        <v/>
      </c>
      <c r="T82" s="6" t="str">
        <f t="shared" si="39"/>
        <v/>
      </c>
    </row>
    <row r="83" spans="2:20" ht="15.75" x14ac:dyDescent="0.25">
      <c r="B83" s="84" t="str">
        <f t="shared" si="16"/>
        <v>PVC</v>
      </c>
      <c r="C83" s="80">
        <v>1.0999999999999999E-2</v>
      </c>
      <c r="D83" s="81" t="s">
        <v>57</v>
      </c>
      <c r="E83" s="81" t="s">
        <v>32</v>
      </c>
      <c r="F83" s="82">
        <v>84.227599999999995</v>
      </c>
      <c r="G83" s="79">
        <v>10</v>
      </c>
      <c r="H83" s="79">
        <f t="shared" si="17"/>
        <v>250</v>
      </c>
      <c r="I83" s="81">
        <v>0</v>
      </c>
      <c r="J83" s="102" t="str">
        <f t="shared" si="29"/>
        <v/>
      </c>
      <c r="K83" s="102">
        <f t="shared" si="30"/>
        <v>84.227599999999995</v>
      </c>
      <c r="L83" s="102" t="str">
        <f t="shared" si="31"/>
        <v/>
      </c>
      <c r="M83" s="103" t="str">
        <f t="shared" si="32"/>
        <v/>
      </c>
      <c r="N83" s="6" t="str">
        <f t="shared" si="33"/>
        <v/>
      </c>
      <c r="O83" s="6" t="str">
        <f t="shared" si="34"/>
        <v/>
      </c>
      <c r="P83" s="6" t="str">
        <f t="shared" si="35"/>
        <v/>
      </c>
      <c r="Q83" s="6" t="str">
        <f t="shared" si="36"/>
        <v/>
      </c>
      <c r="R83" s="6" t="str">
        <f t="shared" si="37"/>
        <v/>
      </c>
      <c r="S83" s="6" t="str">
        <f t="shared" si="38"/>
        <v/>
      </c>
      <c r="T83" s="6" t="str">
        <f t="shared" si="39"/>
        <v/>
      </c>
    </row>
    <row r="84" spans="2:20" ht="15.75" x14ac:dyDescent="0.25">
      <c r="B84" s="84" t="str">
        <f t="shared" si="16"/>
        <v>PVC</v>
      </c>
      <c r="C84" s="80">
        <v>1.0999999999999999E-2</v>
      </c>
      <c r="D84" s="81" t="s">
        <v>248</v>
      </c>
      <c r="E84" s="81" t="s">
        <v>249</v>
      </c>
      <c r="F84" s="82">
        <v>25.837048128607861</v>
      </c>
      <c r="G84" s="79">
        <v>8</v>
      </c>
      <c r="H84" s="79">
        <f t="shared" si="17"/>
        <v>200</v>
      </c>
      <c r="I84" s="81" t="s">
        <v>59</v>
      </c>
      <c r="J84" s="102">
        <f t="shared" si="29"/>
        <v>25.837048128607861</v>
      </c>
      <c r="K84" s="102" t="str">
        <f t="shared" si="30"/>
        <v/>
      </c>
      <c r="L84" s="102" t="str">
        <f t="shared" si="31"/>
        <v/>
      </c>
      <c r="M84" s="103" t="str">
        <f t="shared" si="32"/>
        <v/>
      </c>
      <c r="N84" s="6" t="str">
        <f t="shared" si="33"/>
        <v/>
      </c>
      <c r="O84" s="6" t="str">
        <f t="shared" si="34"/>
        <v/>
      </c>
      <c r="P84" s="6" t="str">
        <f t="shared" si="35"/>
        <v/>
      </c>
      <c r="Q84" s="6" t="str">
        <f t="shared" si="36"/>
        <v/>
      </c>
      <c r="R84" s="6" t="str">
        <f t="shared" si="37"/>
        <v/>
      </c>
      <c r="S84" s="6" t="str">
        <f t="shared" si="38"/>
        <v/>
      </c>
      <c r="T84" s="6" t="str">
        <f t="shared" si="39"/>
        <v/>
      </c>
    </row>
    <row r="85" spans="2:20" ht="15.75" x14ac:dyDescent="0.25">
      <c r="B85" s="84" t="str">
        <f t="shared" si="16"/>
        <v>PVC</v>
      </c>
      <c r="C85" s="80">
        <v>1.0999999999999999E-2</v>
      </c>
      <c r="D85" s="81" t="s">
        <v>249</v>
      </c>
      <c r="E85" s="81" t="s">
        <v>250</v>
      </c>
      <c r="F85" s="82">
        <v>27.556761801779253</v>
      </c>
      <c r="G85" s="79">
        <v>8</v>
      </c>
      <c r="H85" s="79">
        <f t="shared" si="17"/>
        <v>200</v>
      </c>
      <c r="I85" s="81" t="s">
        <v>59</v>
      </c>
      <c r="J85" s="102">
        <f t="shared" si="29"/>
        <v>27.556761801779253</v>
      </c>
      <c r="K85" s="102" t="str">
        <f t="shared" si="30"/>
        <v/>
      </c>
      <c r="L85" s="102" t="str">
        <f t="shared" si="31"/>
        <v/>
      </c>
      <c r="M85" s="103" t="str">
        <f t="shared" si="32"/>
        <v/>
      </c>
      <c r="N85" s="6" t="str">
        <f t="shared" si="33"/>
        <v/>
      </c>
      <c r="O85" s="6" t="str">
        <f t="shared" si="34"/>
        <v/>
      </c>
      <c r="P85" s="6" t="str">
        <f t="shared" si="35"/>
        <v/>
      </c>
      <c r="Q85" s="6" t="str">
        <f t="shared" si="36"/>
        <v/>
      </c>
      <c r="R85" s="6" t="str">
        <f t="shared" si="37"/>
        <v/>
      </c>
      <c r="S85" s="6" t="str">
        <f t="shared" si="38"/>
        <v/>
      </c>
      <c r="T85" s="6" t="str">
        <f t="shared" si="39"/>
        <v/>
      </c>
    </row>
    <row r="86" spans="2:20" ht="15.75" x14ac:dyDescent="0.25">
      <c r="B86" s="84" t="str">
        <f t="shared" si="16"/>
        <v>PVC</v>
      </c>
      <c r="C86" s="80">
        <v>1.0999999999999999E-2</v>
      </c>
      <c r="D86" s="81" t="s">
        <v>250</v>
      </c>
      <c r="E86" s="81" t="s">
        <v>251</v>
      </c>
      <c r="F86" s="82">
        <v>19.332731959037755</v>
      </c>
      <c r="G86" s="79">
        <v>8</v>
      </c>
      <c r="H86" s="79">
        <f t="shared" si="17"/>
        <v>200</v>
      </c>
      <c r="I86" s="81" t="s">
        <v>59</v>
      </c>
      <c r="J86" s="102">
        <f t="shared" si="29"/>
        <v>19.332731959037755</v>
      </c>
      <c r="K86" s="102" t="str">
        <f t="shared" si="30"/>
        <v/>
      </c>
      <c r="L86" s="102" t="str">
        <f t="shared" si="31"/>
        <v/>
      </c>
      <c r="M86" s="103" t="str">
        <f t="shared" si="32"/>
        <v/>
      </c>
      <c r="N86" s="6" t="str">
        <f t="shared" si="33"/>
        <v/>
      </c>
      <c r="O86" s="6" t="str">
        <f t="shared" si="34"/>
        <v/>
      </c>
      <c r="P86" s="6" t="str">
        <f t="shared" si="35"/>
        <v/>
      </c>
      <c r="Q86" s="6" t="str">
        <f t="shared" si="36"/>
        <v/>
      </c>
      <c r="R86" s="6" t="str">
        <f t="shared" si="37"/>
        <v/>
      </c>
      <c r="S86" s="6" t="str">
        <f t="shared" si="38"/>
        <v/>
      </c>
      <c r="T86" s="6" t="str">
        <f t="shared" si="39"/>
        <v/>
      </c>
    </row>
    <row r="87" spans="2:20" ht="15.75" x14ac:dyDescent="0.25">
      <c r="B87" s="84" t="str">
        <f t="shared" si="16"/>
        <v>PVC</v>
      </c>
      <c r="C87" s="80">
        <v>1.0999999999999999E-2</v>
      </c>
      <c r="D87" s="81" t="s">
        <v>251</v>
      </c>
      <c r="E87" s="81" t="s">
        <v>252</v>
      </c>
      <c r="F87" s="82">
        <v>62.288298291091564</v>
      </c>
      <c r="G87" s="79">
        <v>8</v>
      </c>
      <c r="H87" s="79">
        <f t="shared" si="17"/>
        <v>200</v>
      </c>
      <c r="I87" s="81" t="s">
        <v>59</v>
      </c>
      <c r="J87" s="102">
        <f t="shared" si="29"/>
        <v>62.288298291091564</v>
      </c>
      <c r="K87" s="102" t="str">
        <f t="shared" si="30"/>
        <v/>
      </c>
      <c r="L87" s="102" t="str">
        <f t="shared" si="31"/>
        <v/>
      </c>
      <c r="M87" s="103" t="str">
        <f t="shared" si="32"/>
        <v/>
      </c>
      <c r="N87" s="6" t="str">
        <f t="shared" si="33"/>
        <v/>
      </c>
      <c r="O87" s="6" t="str">
        <f t="shared" si="34"/>
        <v/>
      </c>
      <c r="P87" s="6" t="str">
        <f t="shared" si="35"/>
        <v/>
      </c>
      <c r="Q87" s="6" t="str">
        <f t="shared" si="36"/>
        <v/>
      </c>
      <c r="R87" s="6" t="str">
        <f t="shared" si="37"/>
        <v/>
      </c>
      <c r="S87" s="6" t="str">
        <f t="shared" si="38"/>
        <v/>
      </c>
      <c r="T87" s="6" t="str">
        <f t="shared" si="39"/>
        <v/>
      </c>
    </row>
    <row r="88" spans="2:20" ht="15.75" x14ac:dyDescent="0.25">
      <c r="B88" s="84" t="str">
        <f t="shared" si="16"/>
        <v>PVC</v>
      </c>
      <c r="C88" s="80">
        <v>1.0999999999999999E-2</v>
      </c>
      <c r="D88" s="81" t="s">
        <v>252</v>
      </c>
      <c r="E88" s="81" t="s">
        <v>253</v>
      </c>
      <c r="F88" s="82">
        <v>64.187290805890854</v>
      </c>
      <c r="G88" s="79">
        <v>8</v>
      </c>
      <c r="H88" s="79">
        <f t="shared" si="17"/>
        <v>200</v>
      </c>
      <c r="I88" s="81" t="s">
        <v>58</v>
      </c>
      <c r="J88" s="102">
        <f t="shared" si="29"/>
        <v>64.187290805890854</v>
      </c>
      <c r="K88" s="102" t="str">
        <f t="shared" si="30"/>
        <v/>
      </c>
      <c r="L88" s="102" t="str">
        <f t="shared" si="31"/>
        <v/>
      </c>
      <c r="M88" s="103" t="str">
        <f t="shared" si="32"/>
        <v/>
      </c>
      <c r="N88" s="6" t="str">
        <f t="shared" si="33"/>
        <v/>
      </c>
      <c r="O88" s="6" t="str">
        <f t="shared" si="34"/>
        <v/>
      </c>
      <c r="P88" s="6" t="str">
        <f t="shared" si="35"/>
        <v/>
      </c>
      <c r="Q88" s="6" t="str">
        <f t="shared" si="36"/>
        <v/>
      </c>
      <c r="R88" s="6" t="str">
        <f t="shared" si="37"/>
        <v/>
      </c>
      <c r="S88" s="6" t="str">
        <f t="shared" si="38"/>
        <v/>
      </c>
      <c r="T88" s="6" t="str">
        <f t="shared" si="39"/>
        <v/>
      </c>
    </row>
    <row r="89" spans="2:20" ht="15.75" x14ac:dyDescent="0.25">
      <c r="B89" s="84" t="str">
        <f t="shared" si="16"/>
        <v>PVC</v>
      </c>
      <c r="C89" s="80">
        <v>1.0999999999999999E-2</v>
      </c>
      <c r="D89" s="81" t="s">
        <v>253</v>
      </c>
      <c r="E89" s="81" t="s">
        <v>254</v>
      </c>
      <c r="F89" s="82">
        <v>90.506951644611249</v>
      </c>
      <c r="G89" s="79">
        <v>8</v>
      </c>
      <c r="H89" s="79">
        <f t="shared" si="17"/>
        <v>200</v>
      </c>
      <c r="I89" s="81" t="s">
        <v>58</v>
      </c>
      <c r="J89" s="102">
        <f t="shared" si="29"/>
        <v>90.506951644611249</v>
      </c>
      <c r="K89" s="102" t="str">
        <f t="shared" si="30"/>
        <v/>
      </c>
      <c r="L89" s="102" t="str">
        <f t="shared" si="31"/>
        <v/>
      </c>
      <c r="M89" s="103" t="str">
        <f t="shared" si="32"/>
        <v/>
      </c>
      <c r="N89" s="6" t="str">
        <f t="shared" si="33"/>
        <v/>
      </c>
      <c r="O89" s="6" t="str">
        <f t="shared" si="34"/>
        <v/>
      </c>
      <c r="P89" s="6" t="str">
        <f t="shared" si="35"/>
        <v/>
      </c>
      <c r="Q89" s="6" t="str">
        <f t="shared" si="36"/>
        <v/>
      </c>
      <c r="R89" s="6" t="str">
        <f t="shared" si="37"/>
        <v/>
      </c>
      <c r="S89" s="6" t="str">
        <f t="shared" si="38"/>
        <v/>
      </c>
      <c r="T89" s="6" t="str">
        <f t="shared" si="39"/>
        <v/>
      </c>
    </row>
    <row r="90" spans="2:20" ht="15.75" x14ac:dyDescent="0.25">
      <c r="B90" s="84" t="str">
        <f t="shared" si="16"/>
        <v>PVC</v>
      </c>
      <c r="C90" s="80">
        <v>1.0999999999999999E-2</v>
      </c>
      <c r="D90" s="81" t="s">
        <v>254</v>
      </c>
      <c r="E90" s="81" t="s">
        <v>39</v>
      </c>
      <c r="F90" s="82">
        <v>25.286357764612919</v>
      </c>
      <c r="G90" s="79">
        <v>8</v>
      </c>
      <c r="H90" s="79">
        <f t="shared" si="17"/>
        <v>200</v>
      </c>
      <c r="I90" s="81" t="s">
        <v>58</v>
      </c>
      <c r="J90" s="102">
        <f t="shared" si="29"/>
        <v>25.286357764612919</v>
      </c>
      <c r="K90" s="102" t="str">
        <f t="shared" si="30"/>
        <v/>
      </c>
      <c r="L90" s="102" t="str">
        <f t="shared" si="31"/>
        <v/>
      </c>
      <c r="M90" s="103" t="str">
        <f t="shared" si="32"/>
        <v/>
      </c>
      <c r="N90" s="6" t="str">
        <f t="shared" si="33"/>
        <v/>
      </c>
      <c r="O90" s="6" t="str">
        <f t="shared" si="34"/>
        <v/>
      </c>
      <c r="P90" s="6" t="str">
        <f t="shared" si="35"/>
        <v/>
      </c>
      <c r="Q90" s="6" t="str">
        <f t="shared" si="36"/>
        <v/>
      </c>
      <c r="R90" s="6" t="str">
        <f t="shared" si="37"/>
        <v/>
      </c>
      <c r="S90" s="6" t="str">
        <f t="shared" si="38"/>
        <v/>
      </c>
      <c r="T90" s="6" t="str">
        <f t="shared" si="39"/>
        <v/>
      </c>
    </row>
    <row r="91" spans="2:20" ht="15.75" x14ac:dyDescent="0.25">
      <c r="B91" s="84" t="str">
        <f t="shared" si="16"/>
        <v>PVC</v>
      </c>
      <c r="C91" s="80">
        <v>1.0999999999999999E-2</v>
      </c>
      <c r="D91" s="81" t="s">
        <v>39</v>
      </c>
      <c r="E91" s="81" t="s">
        <v>38</v>
      </c>
      <c r="F91" s="82">
        <v>56.802454031494094</v>
      </c>
      <c r="G91" s="79">
        <v>8</v>
      </c>
      <c r="H91" s="79">
        <f t="shared" si="17"/>
        <v>200</v>
      </c>
      <c r="I91" s="81" t="s">
        <v>58</v>
      </c>
      <c r="J91" s="102">
        <f t="shared" si="29"/>
        <v>56.802454031494094</v>
      </c>
      <c r="K91" s="102" t="str">
        <f t="shared" si="30"/>
        <v/>
      </c>
      <c r="L91" s="102" t="str">
        <f t="shared" si="31"/>
        <v/>
      </c>
      <c r="M91" s="103" t="str">
        <f t="shared" si="32"/>
        <v/>
      </c>
      <c r="N91" s="6" t="str">
        <f t="shared" si="33"/>
        <v/>
      </c>
      <c r="O91" s="6" t="str">
        <f t="shared" si="34"/>
        <v/>
      </c>
      <c r="P91" s="6" t="str">
        <f t="shared" si="35"/>
        <v/>
      </c>
      <c r="Q91" s="6" t="str">
        <f t="shared" si="36"/>
        <v/>
      </c>
      <c r="R91" s="6" t="str">
        <f t="shared" si="37"/>
        <v/>
      </c>
      <c r="S91" s="6" t="str">
        <f t="shared" si="38"/>
        <v/>
      </c>
      <c r="T91" s="6" t="str">
        <f t="shared" si="39"/>
        <v/>
      </c>
    </row>
    <row r="92" spans="2:20" ht="15.75" x14ac:dyDescent="0.25">
      <c r="B92" s="84" t="str">
        <f t="shared" si="16"/>
        <v>PVC</v>
      </c>
      <c r="C92" s="80">
        <v>1.0999999999999999E-2</v>
      </c>
      <c r="D92" s="81" t="s">
        <v>52</v>
      </c>
      <c r="E92" s="81" t="s">
        <v>51</v>
      </c>
      <c r="F92" s="82">
        <v>54.753253976361982</v>
      </c>
      <c r="G92" s="79">
        <v>8</v>
      </c>
      <c r="H92" s="79">
        <f t="shared" si="17"/>
        <v>200</v>
      </c>
      <c r="I92" s="81" t="s">
        <v>59</v>
      </c>
      <c r="J92" s="102">
        <f t="shared" si="29"/>
        <v>54.753253976361982</v>
      </c>
      <c r="K92" s="102" t="str">
        <f t="shared" si="30"/>
        <v/>
      </c>
      <c r="L92" s="102" t="str">
        <f t="shared" si="31"/>
        <v/>
      </c>
      <c r="M92" s="103" t="str">
        <f t="shared" si="32"/>
        <v/>
      </c>
      <c r="N92" s="6" t="str">
        <f t="shared" si="33"/>
        <v/>
      </c>
      <c r="O92" s="6" t="str">
        <f t="shared" si="34"/>
        <v/>
      </c>
      <c r="P92" s="6" t="str">
        <f t="shared" si="35"/>
        <v/>
      </c>
      <c r="Q92" s="6" t="str">
        <f t="shared" si="36"/>
        <v/>
      </c>
      <c r="R92" s="6" t="str">
        <f t="shared" si="37"/>
        <v/>
      </c>
      <c r="S92" s="6" t="str">
        <f t="shared" si="38"/>
        <v/>
      </c>
      <c r="T92" s="6" t="str">
        <f t="shared" si="39"/>
        <v/>
      </c>
    </row>
    <row r="93" spans="2:20" ht="15.75" x14ac:dyDescent="0.25">
      <c r="B93" s="84" t="str">
        <f t="shared" si="16"/>
        <v>PVC</v>
      </c>
      <c r="C93" s="80">
        <v>1.0999999999999999E-2</v>
      </c>
      <c r="D93" s="81" t="s">
        <v>51</v>
      </c>
      <c r="E93" s="81" t="s">
        <v>32</v>
      </c>
      <c r="F93" s="82">
        <v>92.303891575599351</v>
      </c>
      <c r="G93" s="79">
        <v>8</v>
      </c>
      <c r="H93" s="79">
        <f t="shared" si="17"/>
        <v>200</v>
      </c>
      <c r="I93" s="81" t="s">
        <v>59</v>
      </c>
      <c r="J93" s="102">
        <f t="shared" si="29"/>
        <v>92.303891575599351</v>
      </c>
      <c r="K93" s="102" t="str">
        <f t="shared" si="30"/>
        <v/>
      </c>
      <c r="L93" s="102" t="str">
        <f t="shared" si="31"/>
        <v/>
      </c>
      <c r="M93" s="103" t="str">
        <f t="shared" si="32"/>
        <v/>
      </c>
      <c r="N93" s="6" t="str">
        <f t="shared" si="33"/>
        <v/>
      </c>
      <c r="O93" s="6" t="str">
        <f t="shared" si="34"/>
        <v/>
      </c>
      <c r="P93" s="6" t="str">
        <f t="shared" si="35"/>
        <v/>
      </c>
      <c r="Q93" s="6" t="str">
        <f t="shared" si="36"/>
        <v/>
      </c>
      <c r="R93" s="6" t="str">
        <f t="shared" si="37"/>
        <v/>
      </c>
      <c r="S93" s="6" t="str">
        <f t="shared" si="38"/>
        <v/>
      </c>
      <c r="T93" s="6" t="str">
        <f t="shared" si="39"/>
        <v/>
      </c>
    </row>
    <row r="94" spans="2:20" ht="15.75" x14ac:dyDescent="0.25">
      <c r="B94" s="84" t="str">
        <f t="shared" si="16"/>
        <v>PVC</v>
      </c>
      <c r="C94" s="80">
        <v>1.0999999999999999E-2</v>
      </c>
      <c r="D94" s="81" t="s">
        <v>32</v>
      </c>
      <c r="E94" s="81" t="s">
        <v>33</v>
      </c>
      <c r="F94" s="82">
        <v>37.607085768509108</v>
      </c>
      <c r="G94" s="79">
        <v>12</v>
      </c>
      <c r="H94" s="79">
        <f t="shared" si="17"/>
        <v>300</v>
      </c>
      <c r="I94" s="81" t="s">
        <v>59</v>
      </c>
      <c r="J94" s="102" t="str">
        <f t="shared" si="29"/>
        <v/>
      </c>
      <c r="K94" s="102" t="str">
        <f t="shared" si="30"/>
        <v/>
      </c>
      <c r="L94" s="102">
        <f t="shared" si="31"/>
        <v>37.607085768509108</v>
      </c>
      <c r="M94" s="103" t="str">
        <f t="shared" si="32"/>
        <v/>
      </c>
      <c r="N94" s="6" t="str">
        <f t="shared" si="33"/>
        <v/>
      </c>
      <c r="O94" s="6" t="str">
        <f t="shared" si="34"/>
        <v/>
      </c>
      <c r="P94" s="6" t="str">
        <f t="shared" si="35"/>
        <v/>
      </c>
      <c r="Q94" s="6" t="str">
        <f t="shared" si="36"/>
        <v/>
      </c>
      <c r="R94" s="6" t="str">
        <f t="shared" si="37"/>
        <v/>
      </c>
      <c r="S94" s="6" t="str">
        <f t="shared" si="38"/>
        <v/>
      </c>
      <c r="T94" s="6" t="str">
        <f t="shared" si="39"/>
        <v/>
      </c>
    </row>
    <row r="95" spans="2:20" ht="15.75" x14ac:dyDescent="0.25">
      <c r="B95" s="84" t="str">
        <f t="shared" si="16"/>
        <v>PVC</v>
      </c>
      <c r="C95" s="80">
        <v>1.0999999999999999E-2</v>
      </c>
      <c r="D95" s="81" t="s">
        <v>33</v>
      </c>
      <c r="E95" s="81" t="s">
        <v>34</v>
      </c>
      <c r="F95" s="82">
        <v>24.150264367083022</v>
      </c>
      <c r="G95" s="79">
        <v>12</v>
      </c>
      <c r="H95" s="79">
        <f t="shared" si="17"/>
        <v>300</v>
      </c>
      <c r="I95" s="81" t="s">
        <v>59</v>
      </c>
      <c r="J95" s="102" t="str">
        <f t="shared" si="29"/>
        <v/>
      </c>
      <c r="K95" s="102" t="str">
        <f t="shared" si="30"/>
        <v/>
      </c>
      <c r="L95" s="102">
        <f t="shared" si="31"/>
        <v>24.150264367083022</v>
      </c>
      <c r="M95" s="103" t="str">
        <f t="shared" si="32"/>
        <v/>
      </c>
      <c r="N95" s="6" t="str">
        <f t="shared" si="33"/>
        <v/>
      </c>
      <c r="O95" s="6" t="str">
        <f t="shared" si="34"/>
        <v/>
      </c>
      <c r="P95" s="6" t="str">
        <f t="shared" si="35"/>
        <v/>
      </c>
      <c r="Q95" s="6" t="str">
        <f t="shared" si="36"/>
        <v/>
      </c>
      <c r="R95" s="6" t="str">
        <f t="shared" si="37"/>
        <v/>
      </c>
      <c r="S95" s="6" t="str">
        <f t="shared" si="38"/>
        <v/>
      </c>
      <c r="T95" s="6" t="str">
        <f t="shared" si="39"/>
        <v/>
      </c>
    </row>
    <row r="96" spans="2:20" ht="15.75" x14ac:dyDescent="0.25">
      <c r="B96" s="84" t="str">
        <f t="shared" si="16"/>
        <v>PVC</v>
      </c>
      <c r="C96" s="80">
        <v>1.0999999999999999E-2</v>
      </c>
      <c r="D96" s="81" t="s">
        <v>34</v>
      </c>
      <c r="E96" s="81" t="s">
        <v>37</v>
      </c>
      <c r="F96" s="82">
        <v>15.630373124145184</v>
      </c>
      <c r="G96" s="79">
        <v>12</v>
      </c>
      <c r="H96" s="79">
        <f t="shared" si="17"/>
        <v>300</v>
      </c>
      <c r="I96" s="81" t="s">
        <v>59</v>
      </c>
      <c r="J96" s="102" t="str">
        <f t="shared" si="29"/>
        <v/>
      </c>
      <c r="K96" s="102" t="str">
        <f t="shared" si="30"/>
        <v/>
      </c>
      <c r="L96" s="102">
        <f t="shared" si="31"/>
        <v>15.630373124145184</v>
      </c>
      <c r="M96" s="103" t="str">
        <f t="shared" si="32"/>
        <v/>
      </c>
      <c r="N96" s="6" t="str">
        <f t="shared" si="33"/>
        <v/>
      </c>
      <c r="O96" s="6" t="str">
        <f t="shared" si="34"/>
        <v/>
      </c>
      <c r="P96" s="6" t="str">
        <f t="shared" si="35"/>
        <v/>
      </c>
      <c r="Q96" s="6" t="str">
        <f t="shared" si="36"/>
        <v/>
      </c>
      <c r="R96" s="6" t="str">
        <f t="shared" si="37"/>
        <v/>
      </c>
      <c r="S96" s="6" t="str">
        <f t="shared" si="38"/>
        <v/>
      </c>
      <c r="T96" s="6" t="str">
        <f t="shared" si="39"/>
        <v/>
      </c>
    </row>
    <row r="97" spans="2:20" ht="15.75" x14ac:dyDescent="0.25">
      <c r="B97" s="84" t="str">
        <f t="shared" si="16"/>
        <v>PVC</v>
      </c>
      <c r="C97" s="80">
        <v>1.0999999999999999E-2</v>
      </c>
      <c r="D97" s="81" t="s">
        <v>53</v>
      </c>
      <c r="E97" s="81" t="s">
        <v>37</v>
      </c>
      <c r="F97" s="82">
        <v>49.722124894256083</v>
      </c>
      <c r="G97" s="79">
        <v>8</v>
      </c>
      <c r="H97" s="79">
        <f t="shared" si="17"/>
        <v>200</v>
      </c>
      <c r="I97" s="81" t="s">
        <v>58</v>
      </c>
      <c r="J97" s="102">
        <f t="shared" si="29"/>
        <v>49.722124894256083</v>
      </c>
      <c r="K97" s="102" t="str">
        <f t="shared" si="30"/>
        <v/>
      </c>
      <c r="L97" s="102" t="str">
        <f t="shared" si="31"/>
        <v/>
      </c>
      <c r="M97" s="103" t="str">
        <f t="shared" si="32"/>
        <v/>
      </c>
      <c r="N97" s="6" t="str">
        <f t="shared" si="33"/>
        <v/>
      </c>
      <c r="O97" s="6" t="str">
        <f t="shared" si="34"/>
        <v/>
      </c>
      <c r="P97" s="6" t="str">
        <f t="shared" si="35"/>
        <v/>
      </c>
      <c r="Q97" s="6" t="str">
        <f t="shared" si="36"/>
        <v/>
      </c>
      <c r="R97" s="6" t="str">
        <f t="shared" si="37"/>
        <v/>
      </c>
      <c r="S97" s="6" t="str">
        <f t="shared" si="38"/>
        <v/>
      </c>
      <c r="T97" s="6" t="str">
        <f t="shared" si="39"/>
        <v/>
      </c>
    </row>
    <row r="98" spans="2:20" ht="15.75" x14ac:dyDescent="0.25">
      <c r="B98" s="84" t="str">
        <f t="shared" si="16"/>
        <v>PVC</v>
      </c>
      <c r="C98" s="80">
        <v>1.0999999999999999E-2</v>
      </c>
      <c r="D98" s="81" t="s">
        <v>37</v>
      </c>
      <c r="E98" s="81" t="s">
        <v>35</v>
      </c>
      <c r="F98" s="82">
        <v>36.062445840513924</v>
      </c>
      <c r="G98" s="79">
        <v>12</v>
      </c>
      <c r="H98" s="79">
        <f t="shared" si="17"/>
        <v>300</v>
      </c>
      <c r="I98" s="81" t="s">
        <v>58</v>
      </c>
      <c r="J98" s="102" t="str">
        <f t="shared" si="29"/>
        <v/>
      </c>
      <c r="K98" s="102" t="str">
        <f t="shared" si="30"/>
        <v/>
      </c>
      <c r="L98" s="102">
        <f t="shared" si="31"/>
        <v>36.062445840513924</v>
      </c>
      <c r="M98" s="103" t="str">
        <f t="shared" si="32"/>
        <v/>
      </c>
      <c r="N98" s="6" t="str">
        <f t="shared" si="33"/>
        <v/>
      </c>
      <c r="O98" s="6" t="str">
        <f t="shared" si="34"/>
        <v/>
      </c>
      <c r="P98" s="6" t="str">
        <f t="shared" si="35"/>
        <v/>
      </c>
      <c r="Q98" s="6" t="str">
        <f t="shared" si="36"/>
        <v/>
      </c>
      <c r="R98" s="6" t="str">
        <f t="shared" si="37"/>
        <v/>
      </c>
      <c r="S98" s="6" t="str">
        <f t="shared" si="38"/>
        <v/>
      </c>
      <c r="T98" s="6" t="str">
        <f t="shared" si="39"/>
        <v/>
      </c>
    </row>
    <row r="99" spans="2:20" ht="15.75" x14ac:dyDescent="0.25">
      <c r="B99" s="84" t="str">
        <f t="shared" si="16"/>
        <v>PVC</v>
      </c>
      <c r="C99" s="80">
        <v>1.0999999999999999E-2</v>
      </c>
      <c r="D99" s="81" t="s">
        <v>54</v>
      </c>
      <c r="E99" s="81" t="s">
        <v>35</v>
      </c>
      <c r="F99" s="82">
        <v>16.652885635829005</v>
      </c>
      <c r="G99" s="79">
        <v>8</v>
      </c>
      <c r="H99" s="79">
        <f t="shared" si="17"/>
        <v>200</v>
      </c>
      <c r="I99" s="81" t="s">
        <v>59</v>
      </c>
      <c r="J99" s="102">
        <f t="shared" si="29"/>
        <v>16.652885635829005</v>
      </c>
      <c r="K99" s="102" t="str">
        <f t="shared" si="30"/>
        <v/>
      </c>
      <c r="L99" s="102" t="str">
        <f t="shared" si="31"/>
        <v/>
      </c>
      <c r="M99" s="103" t="str">
        <f t="shared" si="32"/>
        <v/>
      </c>
      <c r="N99" s="6" t="str">
        <f t="shared" si="33"/>
        <v/>
      </c>
      <c r="O99" s="6" t="str">
        <f t="shared" si="34"/>
        <v/>
      </c>
      <c r="P99" s="6" t="str">
        <f t="shared" si="35"/>
        <v/>
      </c>
      <c r="Q99" s="6" t="str">
        <f t="shared" si="36"/>
        <v/>
      </c>
      <c r="R99" s="6" t="str">
        <f t="shared" si="37"/>
        <v/>
      </c>
      <c r="S99" s="6" t="str">
        <f t="shared" si="38"/>
        <v/>
      </c>
      <c r="T99" s="6" t="str">
        <f t="shared" si="39"/>
        <v/>
      </c>
    </row>
    <row r="100" spans="2:20" ht="15.75" x14ac:dyDescent="0.25">
      <c r="B100" s="84" t="str">
        <f t="shared" ref="B100:B109" si="40">IF(C100=0.013,"Concreto","PVC")</f>
        <v>PVC</v>
      </c>
      <c r="C100" s="80">
        <v>1.0999999999999999E-2</v>
      </c>
      <c r="D100" s="81" t="s">
        <v>35</v>
      </c>
      <c r="E100" s="81" t="s">
        <v>38</v>
      </c>
      <c r="F100" s="82">
        <v>17.65079003897559</v>
      </c>
      <c r="G100" s="79">
        <v>14</v>
      </c>
      <c r="H100" s="79">
        <f t="shared" ref="H100:H109" si="41">G100*$H$8</f>
        <v>350</v>
      </c>
      <c r="I100" s="81" t="s">
        <v>59</v>
      </c>
      <c r="J100" s="102" t="str">
        <f t="shared" si="29"/>
        <v/>
      </c>
      <c r="K100" s="102" t="str">
        <f t="shared" si="30"/>
        <v/>
      </c>
      <c r="L100" s="102" t="str">
        <f t="shared" si="31"/>
        <v/>
      </c>
      <c r="M100" s="103">
        <f t="shared" si="32"/>
        <v>17.65079003897559</v>
      </c>
      <c r="N100" s="6" t="str">
        <f t="shared" si="33"/>
        <v/>
      </c>
      <c r="O100" s="6" t="str">
        <f t="shared" si="34"/>
        <v/>
      </c>
      <c r="P100" s="6" t="str">
        <f t="shared" si="35"/>
        <v/>
      </c>
      <c r="Q100" s="6" t="str">
        <f t="shared" si="36"/>
        <v/>
      </c>
      <c r="R100" s="6" t="str">
        <f t="shared" si="37"/>
        <v/>
      </c>
      <c r="S100" s="6" t="str">
        <f t="shared" si="38"/>
        <v/>
      </c>
      <c r="T100" s="6" t="str">
        <f t="shared" si="39"/>
        <v/>
      </c>
    </row>
    <row r="101" spans="2:20" ht="15.75" x14ac:dyDescent="0.25">
      <c r="B101" s="84" t="str">
        <f t="shared" si="40"/>
        <v>PVC</v>
      </c>
      <c r="C101" s="80">
        <v>1.0999999999999999E-2</v>
      </c>
      <c r="D101" s="81" t="s">
        <v>38</v>
      </c>
      <c r="E101" s="81" t="s">
        <v>40</v>
      </c>
      <c r="F101" s="82">
        <v>58.383936866230599</v>
      </c>
      <c r="G101" s="79">
        <v>14</v>
      </c>
      <c r="H101" s="79">
        <f t="shared" si="41"/>
        <v>350</v>
      </c>
      <c r="I101" s="81" t="s">
        <v>59</v>
      </c>
      <c r="J101" s="102" t="str">
        <f t="shared" si="29"/>
        <v/>
      </c>
      <c r="K101" s="102" t="str">
        <f t="shared" si="30"/>
        <v/>
      </c>
      <c r="L101" s="102" t="str">
        <f t="shared" si="31"/>
        <v/>
      </c>
      <c r="M101" s="103">
        <f t="shared" si="32"/>
        <v>58.383936866230599</v>
      </c>
      <c r="N101" s="6" t="str">
        <f t="shared" si="33"/>
        <v/>
      </c>
      <c r="O101" s="6" t="str">
        <f t="shared" si="34"/>
        <v/>
      </c>
      <c r="P101" s="6" t="str">
        <f t="shared" si="35"/>
        <v/>
      </c>
      <c r="Q101" s="6" t="str">
        <f t="shared" si="36"/>
        <v/>
      </c>
      <c r="R101" s="6" t="str">
        <f t="shared" si="37"/>
        <v/>
      </c>
      <c r="S101" s="6" t="str">
        <f t="shared" si="38"/>
        <v/>
      </c>
      <c r="T101" s="6" t="str">
        <f t="shared" si="39"/>
        <v/>
      </c>
    </row>
    <row r="102" spans="2:20" ht="15.75" x14ac:dyDescent="0.25">
      <c r="B102" s="84" t="str">
        <f t="shared" si="40"/>
        <v>PVC</v>
      </c>
      <c r="C102" s="80">
        <v>1.0999999999999999E-2</v>
      </c>
      <c r="D102" s="81" t="s">
        <v>40</v>
      </c>
      <c r="E102" s="81" t="s">
        <v>41</v>
      </c>
      <c r="F102" s="82">
        <v>6.58062922523371</v>
      </c>
      <c r="G102" s="79">
        <v>14</v>
      </c>
      <c r="H102" s="79">
        <f t="shared" si="41"/>
        <v>350</v>
      </c>
      <c r="I102" s="81" t="s">
        <v>59</v>
      </c>
      <c r="J102" s="102" t="str">
        <f t="shared" si="29"/>
        <v/>
      </c>
      <c r="K102" s="102" t="str">
        <f t="shared" si="30"/>
        <v/>
      </c>
      <c r="L102" s="102" t="str">
        <f t="shared" si="31"/>
        <v/>
      </c>
      <c r="M102" s="103">
        <f t="shared" si="32"/>
        <v>6.58062922523371</v>
      </c>
      <c r="N102" s="6" t="str">
        <f t="shared" si="33"/>
        <v/>
      </c>
      <c r="O102" s="6" t="str">
        <f t="shared" si="34"/>
        <v/>
      </c>
      <c r="P102" s="6" t="str">
        <f t="shared" si="35"/>
        <v/>
      </c>
      <c r="Q102" s="6" t="str">
        <f t="shared" si="36"/>
        <v/>
      </c>
      <c r="R102" s="6" t="str">
        <f t="shared" si="37"/>
        <v/>
      </c>
      <c r="S102" s="6" t="str">
        <f t="shared" si="38"/>
        <v/>
      </c>
      <c r="T102" s="6" t="str">
        <f t="shared" si="39"/>
        <v/>
      </c>
    </row>
    <row r="103" spans="2:20" ht="15.75" x14ac:dyDescent="0.25">
      <c r="B103" s="84" t="str">
        <f t="shared" si="40"/>
        <v>PVC</v>
      </c>
      <c r="C103" s="80">
        <v>1.0999999999999999E-2</v>
      </c>
      <c r="D103" s="81" t="s">
        <v>41</v>
      </c>
      <c r="E103" s="81" t="s">
        <v>55</v>
      </c>
      <c r="F103" s="82">
        <v>14.611596627336793</v>
      </c>
      <c r="G103" s="79">
        <v>14</v>
      </c>
      <c r="H103" s="79">
        <f t="shared" si="41"/>
        <v>350</v>
      </c>
      <c r="I103" s="81" t="s">
        <v>58</v>
      </c>
      <c r="J103" s="102" t="str">
        <f t="shared" si="29"/>
        <v/>
      </c>
      <c r="K103" s="102" t="str">
        <f t="shared" si="30"/>
        <v/>
      </c>
      <c r="L103" s="102" t="str">
        <f t="shared" si="31"/>
        <v/>
      </c>
      <c r="M103" s="103">
        <f t="shared" si="32"/>
        <v>14.611596627336793</v>
      </c>
      <c r="N103" s="6" t="str">
        <f t="shared" si="33"/>
        <v/>
      </c>
      <c r="O103" s="6" t="str">
        <f t="shared" si="34"/>
        <v/>
      </c>
      <c r="P103" s="6" t="str">
        <f t="shared" si="35"/>
        <v/>
      </c>
      <c r="Q103" s="6" t="str">
        <f t="shared" si="36"/>
        <v/>
      </c>
      <c r="R103" s="6" t="str">
        <f t="shared" si="37"/>
        <v/>
      </c>
      <c r="S103" s="6" t="str">
        <f t="shared" si="38"/>
        <v/>
      </c>
      <c r="T103" s="6" t="str">
        <f t="shared" si="39"/>
        <v/>
      </c>
    </row>
    <row r="104" spans="2:20" ht="15.75" x14ac:dyDescent="0.25">
      <c r="B104" s="84" t="str">
        <f t="shared" si="40"/>
        <v>PVC</v>
      </c>
      <c r="C104" s="80">
        <v>1.0999999999999999E-2</v>
      </c>
      <c r="D104" s="81" t="s">
        <v>55</v>
      </c>
      <c r="E104" s="81" t="s">
        <v>12</v>
      </c>
      <c r="F104" s="82">
        <v>48.332453579349767</v>
      </c>
      <c r="G104" s="79">
        <v>14</v>
      </c>
      <c r="H104" s="79">
        <f t="shared" si="41"/>
        <v>350</v>
      </c>
      <c r="I104" s="81" t="s">
        <v>58</v>
      </c>
      <c r="J104" s="102" t="str">
        <f t="shared" si="29"/>
        <v/>
      </c>
      <c r="K104" s="102" t="str">
        <f t="shared" si="30"/>
        <v/>
      </c>
      <c r="L104" s="102" t="str">
        <f t="shared" si="31"/>
        <v/>
      </c>
      <c r="M104" s="103">
        <f t="shared" si="32"/>
        <v>48.332453579349767</v>
      </c>
      <c r="N104" s="6" t="str">
        <f t="shared" si="33"/>
        <v/>
      </c>
      <c r="O104" s="6" t="str">
        <f t="shared" si="34"/>
        <v/>
      </c>
      <c r="P104" s="6" t="str">
        <f t="shared" si="35"/>
        <v/>
      </c>
      <c r="Q104" s="6" t="str">
        <f t="shared" si="36"/>
        <v/>
      </c>
      <c r="R104" s="6" t="str">
        <f t="shared" si="37"/>
        <v/>
      </c>
      <c r="S104" s="6" t="str">
        <f t="shared" si="38"/>
        <v/>
      </c>
      <c r="T104" s="6" t="str">
        <f t="shared" si="39"/>
        <v/>
      </c>
    </row>
    <row r="105" spans="2:20" ht="15.75" x14ac:dyDescent="0.25">
      <c r="B105" s="84" t="str">
        <f t="shared" si="40"/>
        <v>PVC</v>
      </c>
      <c r="C105" s="80">
        <v>1.0999999999999999E-2</v>
      </c>
      <c r="D105" s="81" t="s">
        <v>30</v>
      </c>
      <c r="E105" s="81" t="s">
        <v>42</v>
      </c>
      <c r="F105" s="82">
        <v>47.862749283759285</v>
      </c>
      <c r="G105" s="79">
        <v>8</v>
      </c>
      <c r="H105" s="79">
        <f t="shared" si="41"/>
        <v>200</v>
      </c>
      <c r="I105" s="81" t="s">
        <v>59</v>
      </c>
      <c r="J105" s="102">
        <f t="shared" si="29"/>
        <v>47.862749283759285</v>
      </c>
      <c r="K105" s="102" t="str">
        <f t="shared" si="30"/>
        <v/>
      </c>
      <c r="L105" s="102" t="str">
        <f t="shared" si="31"/>
        <v/>
      </c>
      <c r="M105" s="103" t="str">
        <f t="shared" si="32"/>
        <v/>
      </c>
      <c r="N105" s="6" t="str">
        <f t="shared" si="33"/>
        <v/>
      </c>
      <c r="O105" s="6" t="str">
        <f t="shared" si="34"/>
        <v/>
      </c>
      <c r="P105" s="6" t="str">
        <f t="shared" si="35"/>
        <v/>
      </c>
      <c r="Q105" s="6" t="str">
        <f t="shared" si="36"/>
        <v/>
      </c>
      <c r="R105" s="6" t="str">
        <f t="shared" si="37"/>
        <v/>
      </c>
      <c r="S105" s="6" t="str">
        <f t="shared" si="38"/>
        <v/>
      </c>
      <c r="T105" s="6" t="str">
        <f t="shared" si="39"/>
        <v/>
      </c>
    </row>
    <row r="106" spans="2:20" ht="15.75" x14ac:dyDescent="0.25">
      <c r="B106" s="84" t="str">
        <f t="shared" si="40"/>
        <v>PVC</v>
      </c>
      <c r="C106" s="80">
        <v>1.0999999999999999E-2</v>
      </c>
      <c r="D106" s="81" t="s">
        <v>246</v>
      </c>
      <c r="E106" s="81" t="s">
        <v>247</v>
      </c>
      <c r="F106" s="82">
        <v>26.653698355012569</v>
      </c>
      <c r="G106" s="79">
        <v>8</v>
      </c>
      <c r="H106" s="79">
        <f t="shared" si="41"/>
        <v>200</v>
      </c>
      <c r="I106" s="81" t="s">
        <v>59</v>
      </c>
      <c r="J106" s="102">
        <f t="shared" si="29"/>
        <v>26.653698355012569</v>
      </c>
      <c r="K106" s="102" t="str">
        <f t="shared" si="30"/>
        <v/>
      </c>
      <c r="L106" s="102" t="str">
        <f t="shared" si="31"/>
        <v/>
      </c>
      <c r="M106" s="103" t="str">
        <f t="shared" si="32"/>
        <v/>
      </c>
      <c r="N106" s="6" t="str">
        <f t="shared" si="33"/>
        <v/>
      </c>
      <c r="O106" s="6" t="str">
        <f t="shared" si="34"/>
        <v/>
      </c>
      <c r="P106" s="6" t="str">
        <f t="shared" si="35"/>
        <v/>
      </c>
      <c r="Q106" s="6" t="str">
        <f t="shared" si="36"/>
        <v/>
      </c>
      <c r="R106" s="6" t="str">
        <f t="shared" si="37"/>
        <v/>
      </c>
      <c r="S106" s="6" t="str">
        <f t="shared" si="38"/>
        <v/>
      </c>
      <c r="T106" s="6" t="str">
        <f t="shared" si="39"/>
        <v/>
      </c>
    </row>
    <row r="107" spans="2:20" ht="15.75" x14ac:dyDescent="0.25">
      <c r="B107" s="84" t="str">
        <f t="shared" si="40"/>
        <v>PVC</v>
      </c>
      <c r="C107" s="80">
        <v>1.0999999999999999E-2</v>
      </c>
      <c r="D107" s="81" t="s">
        <v>247</v>
      </c>
      <c r="E107" s="81" t="s">
        <v>28</v>
      </c>
      <c r="F107" s="82">
        <v>40.671893194194936</v>
      </c>
      <c r="G107" s="79">
        <v>8</v>
      </c>
      <c r="H107" s="79">
        <f t="shared" si="41"/>
        <v>200</v>
      </c>
      <c r="I107" s="81" t="s">
        <v>59</v>
      </c>
      <c r="J107" s="102">
        <f t="shared" si="29"/>
        <v>40.671893194194936</v>
      </c>
      <c r="K107" s="102" t="str">
        <f t="shared" ref="K107:K120" si="42">IF(AND($K$9=G107,$K$3=C107),F107,"")</f>
        <v/>
      </c>
      <c r="L107" s="102" t="str">
        <f t="shared" ref="L107:L120" si="43">IF(AND($L$9=G107,$L$3=C107),F107,"")</f>
        <v/>
      </c>
      <c r="M107" s="103" t="str">
        <f t="shared" ref="M107:M120" si="44">IF(AND($M$9=G107,$M$3=C107),F107,"")</f>
        <v/>
      </c>
      <c r="N107" s="6" t="str">
        <f t="shared" ref="N107:N120" si="45">IF(AND($N$9=G107,$N$3=C107),F107,"")</f>
        <v/>
      </c>
      <c r="O107" s="6" t="str">
        <f t="shared" ref="O107:O120" si="46">IF(AND($O$9=G107,$O$3=C107),F107,"")</f>
        <v/>
      </c>
      <c r="P107" s="6" t="str">
        <f t="shared" ref="P107:P120" si="47">IF(AND($P$9=G107,$P$3=C107),F107,"")</f>
        <v/>
      </c>
      <c r="Q107" s="6" t="str">
        <f t="shared" ref="Q107:Q120" si="48">IF(AND($Q$9=G107,$Q$3=C107),F107,"")</f>
        <v/>
      </c>
      <c r="R107" s="6" t="str">
        <f t="shared" ref="R107:R120" si="49">IF(AND($R$9=G107,$R$3=C107),F107,"")</f>
        <v/>
      </c>
      <c r="S107" s="6" t="str">
        <f t="shared" ref="S107:S120" si="50">IF(AND($S$9=G107,$S$3=C107),F107,"")</f>
        <v/>
      </c>
      <c r="T107" s="6" t="str">
        <f t="shared" ref="T107:T120" si="51">IF($T$9=G107,F107,"")</f>
        <v/>
      </c>
    </row>
    <row r="108" spans="2:20" ht="15.75" x14ac:dyDescent="0.25">
      <c r="B108" s="84" t="str">
        <f t="shared" si="40"/>
        <v>PVC</v>
      </c>
      <c r="C108" s="80">
        <v>1.0999999999999999E-2</v>
      </c>
      <c r="D108" s="81" t="s">
        <v>28</v>
      </c>
      <c r="E108" s="81" t="s">
        <v>42</v>
      </c>
      <c r="F108" s="82">
        <v>29.401018366716468</v>
      </c>
      <c r="G108" s="79">
        <v>8</v>
      </c>
      <c r="H108" s="79">
        <f t="shared" si="41"/>
        <v>200</v>
      </c>
      <c r="I108" s="81" t="s">
        <v>59</v>
      </c>
      <c r="J108" s="102">
        <f t="shared" si="29"/>
        <v>29.401018366716468</v>
      </c>
      <c r="K108" s="102" t="str">
        <f t="shared" si="42"/>
        <v/>
      </c>
      <c r="L108" s="102" t="str">
        <f t="shared" si="43"/>
        <v/>
      </c>
      <c r="M108" s="103" t="str">
        <f t="shared" si="44"/>
        <v/>
      </c>
      <c r="N108" s="6" t="str">
        <f t="shared" si="45"/>
        <v/>
      </c>
      <c r="O108" s="6" t="str">
        <f t="shared" si="46"/>
        <v/>
      </c>
      <c r="P108" s="6" t="str">
        <f t="shared" si="47"/>
        <v/>
      </c>
      <c r="Q108" s="6" t="str">
        <f t="shared" si="48"/>
        <v/>
      </c>
      <c r="R108" s="6" t="str">
        <f t="shared" si="49"/>
        <v/>
      </c>
      <c r="S108" s="6" t="str">
        <f t="shared" si="50"/>
        <v/>
      </c>
      <c r="T108" s="6" t="str">
        <f t="shared" si="51"/>
        <v/>
      </c>
    </row>
    <row r="109" spans="2:20" ht="16.5" thickBot="1" x14ac:dyDescent="0.3">
      <c r="B109" s="85" t="str">
        <f t="shared" si="40"/>
        <v>PVC</v>
      </c>
      <c r="C109" s="86">
        <v>1.0999999999999999E-2</v>
      </c>
      <c r="D109" s="87" t="s">
        <v>42</v>
      </c>
      <c r="E109" s="87" t="s">
        <v>29</v>
      </c>
      <c r="F109" s="88">
        <v>30.810131450547235</v>
      </c>
      <c r="G109" s="89">
        <v>8</v>
      </c>
      <c r="H109" s="89">
        <f t="shared" si="41"/>
        <v>200</v>
      </c>
      <c r="I109" s="87" t="s">
        <v>59</v>
      </c>
      <c r="J109" s="104">
        <f t="shared" si="29"/>
        <v>30.810131450547235</v>
      </c>
      <c r="K109" s="104" t="str">
        <f t="shared" si="42"/>
        <v/>
      </c>
      <c r="L109" s="104" t="str">
        <f t="shared" si="43"/>
        <v/>
      </c>
      <c r="M109" s="105" t="str">
        <f t="shared" si="44"/>
        <v/>
      </c>
      <c r="N109" s="6" t="str">
        <f t="shared" si="45"/>
        <v/>
      </c>
      <c r="O109" s="6" t="str">
        <f t="shared" si="46"/>
        <v/>
      </c>
      <c r="P109" s="6" t="str">
        <f t="shared" si="47"/>
        <v/>
      </c>
      <c r="Q109" s="6" t="str">
        <f t="shared" si="48"/>
        <v/>
      </c>
      <c r="R109" s="6" t="str">
        <f t="shared" si="49"/>
        <v/>
      </c>
      <c r="S109" s="6" t="str">
        <f t="shared" si="50"/>
        <v/>
      </c>
      <c r="T109" s="6" t="str">
        <f t="shared" si="51"/>
        <v/>
      </c>
    </row>
    <row r="110" spans="2:20" x14ac:dyDescent="0.2">
      <c r="H110" s="5"/>
      <c r="K110" s="11" t="str">
        <f t="shared" si="42"/>
        <v/>
      </c>
      <c r="L110" s="11" t="str">
        <f t="shared" si="43"/>
        <v/>
      </c>
      <c r="M110" s="11" t="str">
        <f t="shared" si="44"/>
        <v/>
      </c>
      <c r="N110" s="6" t="str">
        <f t="shared" si="45"/>
        <v/>
      </c>
      <c r="O110" s="6" t="str">
        <f t="shared" si="46"/>
        <v/>
      </c>
      <c r="P110" s="6" t="str">
        <f t="shared" si="47"/>
        <v/>
      </c>
      <c r="Q110" s="6" t="str">
        <f t="shared" si="48"/>
        <v/>
      </c>
      <c r="R110" s="6" t="str">
        <f t="shared" si="49"/>
        <v/>
      </c>
      <c r="S110" s="6" t="str">
        <f t="shared" si="50"/>
        <v/>
      </c>
      <c r="T110" s="6" t="str">
        <f t="shared" si="51"/>
        <v/>
      </c>
    </row>
    <row r="111" spans="2:20" x14ac:dyDescent="0.2">
      <c r="H111" s="5"/>
      <c r="K111" s="11" t="str">
        <f t="shared" si="42"/>
        <v/>
      </c>
      <c r="L111" s="11" t="str">
        <f t="shared" si="43"/>
        <v/>
      </c>
      <c r="M111" s="11" t="str">
        <f t="shared" si="44"/>
        <v/>
      </c>
      <c r="N111" s="6" t="str">
        <f t="shared" si="45"/>
        <v/>
      </c>
      <c r="O111" s="6" t="str">
        <f t="shared" si="46"/>
        <v/>
      </c>
      <c r="P111" s="6" t="str">
        <f t="shared" si="47"/>
        <v/>
      </c>
      <c r="Q111" s="6" t="str">
        <f t="shared" si="48"/>
        <v/>
      </c>
      <c r="R111" s="6" t="str">
        <f t="shared" si="49"/>
        <v/>
      </c>
      <c r="S111" s="6" t="str">
        <f t="shared" si="50"/>
        <v/>
      </c>
      <c r="T111" s="6" t="str">
        <f t="shared" si="51"/>
        <v/>
      </c>
    </row>
    <row r="112" spans="2:20" x14ac:dyDescent="0.2">
      <c r="H112" s="5"/>
      <c r="K112" s="11" t="str">
        <f t="shared" si="42"/>
        <v/>
      </c>
      <c r="L112" s="11" t="str">
        <f t="shared" si="43"/>
        <v/>
      </c>
      <c r="M112" s="11" t="str">
        <f t="shared" si="44"/>
        <v/>
      </c>
      <c r="N112" s="6" t="str">
        <f t="shared" si="45"/>
        <v/>
      </c>
      <c r="O112" s="6" t="str">
        <f t="shared" si="46"/>
        <v/>
      </c>
      <c r="P112" s="6" t="str">
        <f t="shared" si="47"/>
        <v/>
      </c>
      <c r="Q112" s="6" t="str">
        <f t="shared" si="48"/>
        <v/>
      </c>
      <c r="R112" s="6" t="str">
        <f t="shared" si="49"/>
        <v/>
      </c>
      <c r="S112" s="6" t="str">
        <f t="shared" si="50"/>
        <v/>
      </c>
      <c r="T112" s="6" t="str">
        <f t="shared" si="51"/>
        <v/>
      </c>
    </row>
    <row r="113" spans="8:20" x14ac:dyDescent="0.2">
      <c r="H113" s="5"/>
      <c r="K113" s="11" t="str">
        <f t="shared" si="42"/>
        <v/>
      </c>
      <c r="L113" s="11" t="str">
        <f t="shared" si="43"/>
        <v/>
      </c>
      <c r="M113" s="11" t="str">
        <f t="shared" si="44"/>
        <v/>
      </c>
      <c r="N113" s="6" t="str">
        <f t="shared" si="45"/>
        <v/>
      </c>
      <c r="O113" s="6" t="str">
        <f t="shared" si="46"/>
        <v/>
      </c>
      <c r="P113" s="6" t="str">
        <f t="shared" si="47"/>
        <v/>
      </c>
      <c r="Q113" s="6" t="str">
        <f t="shared" si="48"/>
        <v/>
      </c>
      <c r="R113" s="6" t="str">
        <f t="shared" si="49"/>
        <v/>
      </c>
      <c r="S113" s="6" t="str">
        <f t="shared" si="50"/>
        <v/>
      </c>
      <c r="T113" s="6" t="str">
        <f t="shared" si="51"/>
        <v/>
      </c>
    </row>
    <row r="114" spans="8:20" x14ac:dyDescent="0.2">
      <c r="H114" s="5"/>
      <c r="K114" s="11" t="str">
        <f t="shared" si="42"/>
        <v/>
      </c>
      <c r="L114" s="11" t="str">
        <f t="shared" si="43"/>
        <v/>
      </c>
      <c r="M114" s="11" t="str">
        <f t="shared" si="44"/>
        <v/>
      </c>
      <c r="N114" s="6" t="str">
        <f t="shared" si="45"/>
        <v/>
      </c>
      <c r="O114" s="6" t="str">
        <f t="shared" si="46"/>
        <v/>
      </c>
      <c r="P114" s="6" t="str">
        <f t="shared" si="47"/>
        <v/>
      </c>
      <c r="Q114" s="6" t="str">
        <f t="shared" si="48"/>
        <v/>
      </c>
      <c r="R114" s="6" t="str">
        <f t="shared" si="49"/>
        <v/>
      </c>
      <c r="S114" s="6" t="str">
        <f t="shared" si="50"/>
        <v/>
      </c>
      <c r="T114" s="6" t="str">
        <f t="shared" si="51"/>
        <v/>
      </c>
    </row>
    <row r="115" spans="8:20" x14ac:dyDescent="0.2">
      <c r="H115" s="5"/>
      <c r="K115" s="11" t="str">
        <f t="shared" si="42"/>
        <v/>
      </c>
      <c r="L115" s="11" t="str">
        <f t="shared" si="43"/>
        <v/>
      </c>
      <c r="M115" s="11" t="str">
        <f t="shared" si="44"/>
        <v/>
      </c>
      <c r="N115" s="6" t="str">
        <f t="shared" si="45"/>
        <v/>
      </c>
      <c r="O115" s="6" t="str">
        <f t="shared" si="46"/>
        <v/>
      </c>
      <c r="P115" s="6" t="str">
        <f t="shared" si="47"/>
        <v/>
      </c>
      <c r="Q115" s="6" t="str">
        <f t="shared" si="48"/>
        <v/>
      </c>
      <c r="R115" s="6" t="str">
        <f t="shared" si="49"/>
        <v/>
      </c>
      <c r="S115" s="6" t="str">
        <f t="shared" si="50"/>
        <v/>
      </c>
      <c r="T115" s="6" t="str">
        <f t="shared" si="51"/>
        <v/>
      </c>
    </row>
    <row r="116" spans="8:20" x14ac:dyDescent="0.2">
      <c r="H116" s="5"/>
      <c r="K116" s="11" t="str">
        <f t="shared" si="42"/>
        <v/>
      </c>
      <c r="L116" s="11" t="str">
        <f t="shared" si="43"/>
        <v/>
      </c>
      <c r="M116" s="11" t="str">
        <f t="shared" si="44"/>
        <v/>
      </c>
      <c r="N116" s="6" t="str">
        <f t="shared" si="45"/>
        <v/>
      </c>
      <c r="O116" s="6" t="str">
        <f t="shared" si="46"/>
        <v/>
      </c>
      <c r="P116" s="6" t="str">
        <f t="shared" si="47"/>
        <v/>
      </c>
      <c r="Q116" s="6" t="str">
        <f t="shared" si="48"/>
        <v/>
      </c>
      <c r="R116" s="6" t="str">
        <f t="shared" si="49"/>
        <v/>
      </c>
      <c r="S116" s="6" t="str">
        <f t="shared" si="50"/>
        <v/>
      </c>
      <c r="T116" s="6" t="str">
        <f t="shared" si="51"/>
        <v/>
      </c>
    </row>
    <row r="117" spans="8:20" x14ac:dyDescent="0.2">
      <c r="H117" s="5"/>
      <c r="K117" s="11" t="str">
        <f t="shared" si="42"/>
        <v/>
      </c>
      <c r="L117" s="11" t="str">
        <f t="shared" si="43"/>
        <v/>
      </c>
      <c r="M117" s="11" t="str">
        <f t="shared" si="44"/>
        <v/>
      </c>
      <c r="N117" s="6" t="str">
        <f t="shared" si="45"/>
        <v/>
      </c>
      <c r="O117" s="6" t="str">
        <f t="shared" si="46"/>
        <v/>
      </c>
      <c r="P117" s="6" t="str">
        <f t="shared" si="47"/>
        <v/>
      </c>
      <c r="Q117" s="6" t="str">
        <f t="shared" si="48"/>
        <v/>
      </c>
      <c r="R117" s="6" t="str">
        <f t="shared" si="49"/>
        <v/>
      </c>
      <c r="S117" s="6" t="str">
        <f t="shared" si="50"/>
        <v/>
      </c>
      <c r="T117" s="6" t="str">
        <f t="shared" si="51"/>
        <v/>
      </c>
    </row>
    <row r="118" spans="8:20" x14ac:dyDescent="0.2">
      <c r="H118" s="5"/>
      <c r="K118" s="11" t="str">
        <f t="shared" si="42"/>
        <v/>
      </c>
      <c r="L118" s="11" t="str">
        <f t="shared" si="43"/>
        <v/>
      </c>
      <c r="M118" s="11" t="str">
        <f t="shared" si="44"/>
        <v/>
      </c>
      <c r="N118" s="6" t="str">
        <f t="shared" si="45"/>
        <v/>
      </c>
      <c r="O118" s="6" t="str">
        <f t="shared" si="46"/>
        <v/>
      </c>
      <c r="P118" s="6" t="str">
        <f t="shared" si="47"/>
        <v/>
      </c>
      <c r="Q118" s="6" t="str">
        <f t="shared" si="48"/>
        <v/>
      </c>
      <c r="R118" s="6" t="str">
        <f t="shared" si="49"/>
        <v/>
      </c>
      <c r="S118" s="6" t="str">
        <f t="shared" si="50"/>
        <v/>
      </c>
      <c r="T118" s="6" t="str">
        <f t="shared" si="51"/>
        <v/>
      </c>
    </row>
    <row r="119" spans="8:20" x14ac:dyDescent="0.2">
      <c r="H119" s="5"/>
      <c r="K119" s="11" t="str">
        <f t="shared" si="42"/>
        <v/>
      </c>
      <c r="L119" s="11" t="str">
        <f t="shared" si="43"/>
        <v/>
      </c>
      <c r="M119" s="11" t="str">
        <f t="shared" si="44"/>
        <v/>
      </c>
      <c r="N119" s="6" t="str">
        <f t="shared" si="45"/>
        <v/>
      </c>
      <c r="O119" s="6" t="str">
        <f t="shared" si="46"/>
        <v/>
      </c>
      <c r="P119" s="6" t="str">
        <f t="shared" si="47"/>
        <v/>
      </c>
      <c r="Q119" s="6" t="str">
        <f t="shared" si="48"/>
        <v/>
      </c>
      <c r="R119" s="6" t="str">
        <f t="shared" si="49"/>
        <v/>
      </c>
      <c r="S119" s="6" t="str">
        <f t="shared" si="50"/>
        <v/>
      </c>
      <c r="T119" s="6" t="str">
        <f t="shared" si="51"/>
        <v/>
      </c>
    </row>
    <row r="120" spans="8:20" x14ac:dyDescent="0.2">
      <c r="H120" s="5"/>
      <c r="K120" s="11" t="str">
        <f t="shared" si="42"/>
        <v/>
      </c>
      <c r="L120" s="11" t="str">
        <f t="shared" si="43"/>
        <v/>
      </c>
      <c r="M120" s="11" t="str">
        <f t="shared" si="44"/>
        <v/>
      </c>
      <c r="N120" s="6" t="str">
        <f t="shared" si="45"/>
        <v/>
      </c>
      <c r="O120" s="6" t="str">
        <f t="shared" si="46"/>
        <v/>
      </c>
      <c r="P120" s="6" t="str">
        <f t="shared" si="47"/>
        <v/>
      </c>
      <c r="Q120" s="6" t="str">
        <f t="shared" si="48"/>
        <v/>
      </c>
      <c r="R120" s="6" t="str">
        <f t="shared" si="49"/>
        <v/>
      </c>
      <c r="S120" s="6" t="str">
        <f t="shared" si="50"/>
        <v/>
      </c>
      <c r="T120" s="6" t="str">
        <f t="shared" si="51"/>
        <v/>
      </c>
    </row>
  </sheetData>
  <mergeCells count="13">
    <mergeCell ref="B1:I1"/>
    <mergeCell ref="E3:F4"/>
    <mergeCell ref="E5:F5"/>
    <mergeCell ref="E6:F6"/>
    <mergeCell ref="I9:I10"/>
    <mergeCell ref="G9:G10"/>
    <mergeCell ref="H9:H10"/>
    <mergeCell ref="D9:D10"/>
    <mergeCell ref="E9:E10"/>
    <mergeCell ref="F9:F10"/>
    <mergeCell ref="B9:B10"/>
    <mergeCell ref="C9:C10"/>
    <mergeCell ref="D8:E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H17" sqref="H17"/>
    </sheetView>
  </sheetViews>
  <sheetFormatPr baseColWidth="10" defaultRowHeight="15" x14ac:dyDescent="0.25"/>
  <sheetData>
    <row r="1" spans="1:6" x14ac:dyDescent="0.25">
      <c r="D1" t="s">
        <v>13</v>
      </c>
      <c r="E1" s="1" t="s">
        <v>15</v>
      </c>
      <c r="F1" s="1" t="s">
        <v>14</v>
      </c>
    </row>
    <row r="2" spans="1:6" x14ac:dyDescent="0.25">
      <c r="A2">
        <v>8</v>
      </c>
      <c r="B2">
        <v>0.8</v>
      </c>
      <c r="D2" s="2">
        <v>4</v>
      </c>
      <c r="E2" s="2">
        <v>0.11</v>
      </c>
      <c r="F2" s="2">
        <v>99</v>
      </c>
    </row>
    <row r="3" spans="1:6" x14ac:dyDescent="0.25">
      <c r="A3">
        <v>10</v>
      </c>
      <c r="B3">
        <v>0.85</v>
      </c>
      <c r="D3" s="3">
        <v>6</v>
      </c>
      <c r="E3" s="3">
        <v>0.16</v>
      </c>
      <c r="F3" s="3">
        <v>145</v>
      </c>
    </row>
    <row r="4" spans="1:6" x14ac:dyDescent="0.25">
      <c r="A4">
        <v>12</v>
      </c>
      <c r="B4">
        <v>0.9</v>
      </c>
      <c r="D4" s="3">
        <v>8</v>
      </c>
      <c r="E4" s="3">
        <v>0.2</v>
      </c>
      <c r="F4" s="3">
        <v>182</v>
      </c>
    </row>
    <row r="5" spans="1:6" x14ac:dyDescent="0.25">
      <c r="A5">
        <v>14</v>
      </c>
      <c r="B5">
        <v>0.95</v>
      </c>
      <c r="D5" s="3">
        <v>10</v>
      </c>
      <c r="E5" s="3">
        <v>0.25</v>
      </c>
      <c r="F5" s="3">
        <v>227</v>
      </c>
    </row>
    <row r="6" spans="1:6" x14ac:dyDescent="0.25">
      <c r="A6">
        <v>16</v>
      </c>
      <c r="B6">
        <v>1</v>
      </c>
      <c r="D6" s="3">
        <v>12</v>
      </c>
      <c r="E6" s="3">
        <v>0.315</v>
      </c>
      <c r="F6" s="3">
        <v>284</v>
      </c>
    </row>
    <row r="7" spans="1:6" x14ac:dyDescent="0.25">
      <c r="A7">
        <v>18</v>
      </c>
      <c r="B7">
        <v>1.05</v>
      </c>
      <c r="D7" s="3">
        <v>14</v>
      </c>
      <c r="E7" s="3">
        <v>0.35499999999999998</v>
      </c>
      <c r="F7" s="3">
        <v>327</v>
      </c>
    </row>
    <row r="8" spans="1:6" x14ac:dyDescent="0.25">
      <c r="A8">
        <v>20</v>
      </c>
      <c r="B8">
        <v>1.1000000000000001</v>
      </c>
      <c r="D8" s="3">
        <v>16</v>
      </c>
      <c r="E8" s="3">
        <v>0.4</v>
      </c>
      <c r="F8" s="3">
        <v>362</v>
      </c>
    </row>
    <row r="9" spans="1:6" x14ac:dyDescent="0.25">
      <c r="A9">
        <v>24</v>
      </c>
      <c r="B9">
        <v>1.25</v>
      </c>
      <c r="D9" s="3">
        <v>18</v>
      </c>
      <c r="E9" s="3">
        <v>0.45</v>
      </c>
      <c r="F9" s="3">
        <v>407</v>
      </c>
    </row>
    <row r="10" spans="1:6" x14ac:dyDescent="0.25">
      <c r="A10">
        <v>27</v>
      </c>
      <c r="B10">
        <v>1.35</v>
      </c>
      <c r="D10" s="3">
        <v>20</v>
      </c>
      <c r="E10" s="4">
        <v>0.5</v>
      </c>
      <c r="F10" s="4">
        <v>452</v>
      </c>
    </row>
    <row r="11" spans="1:6" x14ac:dyDescent="0.25">
      <c r="A11">
        <v>28</v>
      </c>
      <c r="B11">
        <v>1.4</v>
      </c>
      <c r="D11" s="1">
        <v>24</v>
      </c>
      <c r="E11" s="1">
        <v>0.65</v>
      </c>
      <c r="F11" s="1">
        <v>595</v>
      </c>
    </row>
    <row r="12" spans="1:6" x14ac:dyDescent="0.25">
      <c r="A12">
        <v>30</v>
      </c>
      <c r="B12">
        <v>1.45</v>
      </c>
      <c r="D12" s="1">
        <v>27</v>
      </c>
      <c r="E12" s="1">
        <v>0.73</v>
      </c>
      <c r="F12" s="1">
        <v>670</v>
      </c>
    </row>
    <row r="13" spans="1:6" x14ac:dyDescent="0.25">
      <c r="A13">
        <v>32</v>
      </c>
      <c r="B13">
        <v>1.5</v>
      </c>
      <c r="D13" s="1">
        <v>30</v>
      </c>
      <c r="E13" s="1">
        <v>0.81299999999999994</v>
      </c>
      <c r="F13" s="1">
        <v>747</v>
      </c>
    </row>
    <row r="14" spans="1:6" x14ac:dyDescent="0.25">
      <c r="A14">
        <v>33</v>
      </c>
      <c r="B14">
        <v>1.6</v>
      </c>
      <c r="D14" s="1">
        <v>33</v>
      </c>
      <c r="E14" s="1">
        <v>0.89800000000000002</v>
      </c>
      <c r="F14" s="1">
        <v>824</v>
      </c>
    </row>
    <row r="15" spans="1:6" x14ac:dyDescent="0.25">
      <c r="A15">
        <v>36</v>
      </c>
      <c r="B15">
        <v>1.7</v>
      </c>
      <c r="D15" s="1">
        <v>36</v>
      </c>
      <c r="E15" s="1">
        <v>0.98</v>
      </c>
      <c r="F15" s="1">
        <v>900</v>
      </c>
    </row>
    <row r="16" spans="1:6" x14ac:dyDescent="0.25">
      <c r="A16">
        <v>40</v>
      </c>
      <c r="B16">
        <v>1.8</v>
      </c>
      <c r="D16" s="1">
        <v>39</v>
      </c>
      <c r="E16" s="1">
        <v>1.0649999999999999</v>
      </c>
      <c r="F16" s="1">
        <v>977.6</v>
      </c>
    </row>
    <row r="17" spans="4:6" x14ac:dyDescent="0.25">
      <c r="D17" s="1">
        <v>42</v>
      </c>
      <c r="E17" s="1">
        <v>1.149</v>
      </c>
      <c r="F17" s="1">
        <v>1054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103"/>
  <sheetViews>
    <sheetView topLeftCell="C1" workbookViewId="0">
      <selection activeCell="C13" sqref="C13"/>
    </sheetView>
  </sheetViews>
  <sheetFormatPr baseColWidth="10" defaultColWidth="9.140625" defaultRowHeight="15.75" x14ac:dyDescent="0.25"/>
  <cols>
    <col min="1" max="1" width="3.5703125" style="30" customWidth="1"/>
    <col min="2" max="2" width="9.140625" style="30" bestFit="1" customWidth="1"/>
    <col min="3" max="3" width="11" style="30" bestFit="1" customWidth="1"/>
    <col min="4" max="4" width="10" style="30" bestFit="1" customWidth="1"/>
    <col min="5" max="5" width="13.5703125" style="30" bestFit="1" customWidth="1"/>
    <col min="6" max="6" width="10" style="30" bestFit="1" customWidth="1"/>
    <col min="7" max="7" width="7" style="30" bestFit="1" customWidth="1"/>
    <col min="8" max="8" width="8" style="30" bestFit="1" customWidth="1"/>
    <col min="9" max="9" width="6.42578125" style="30" bestFit="1" customWidth="1"/>
    <col min="10" max="10" width="6.28515625" style="30" customWidth="1"/>
    <col min="11" max="11" width="9" style="31" customWidth="1"/>
    <col min="12" max="12" width="8.42578125" style="31" bestFit="1" customWidth="1"/>
    <col min="13" max="13" width="9" style="31" customWidth="1"/>
    <col min="14" max="14" width="8.42578125" style="31" bestFit="1" customWidth="1"/>
    <col min="15" max="15" width="17.85546875" style="30" customWidth="1"/>
    <col min="16" max="16" width="20" style="30" customWidth="1"/>
    <col min="17" max="17" width="7.42578125" style="30" bestFit="1" customWidth="1"/>
    <col min="18" max="18" width="16.7109375" style="30" customWidth="1"/>
    <col min="19" max="19" width="13" style="30" customWidth="1"/>
    <col min="20" max="20" width="15.7109375" style="30" customWidth="1"/>
    <col min="21" max="21" width="18" style="30" customWidth="1"/>
    <col min="22" max="22" width="11.5703125" style="30" customWidth="1"/>
    <col min="23" max="16384" width="9.140625" style="30"/>
  </cols>
  <sheetData>
    <row r="1" spans="2:21" ht="16.5" thickBot="1" x14ac:dyDescent="0.3"/>
    <row r="2" spans="2:21" s="32" customFormat="1" ht="77.25" customHeight="1" x14ac:dyDescent="0.25">
      <c r="B2" s="25" t="s">
        <v>50</v>
      </c>
      <c r="C2" s="26" t="s">
        <v>43</v>
      </c>
      <c r="D2" s="26" t="s">
        <v>44</v>
      </c>
      <c r="E2" s="26" t="s">
        <v>45</v>
      </c>
      <c r="F2" s="26" t="s">
        <v>46</v>
      </c>
      <c r="G2" s="26" t="s">
        <v>47</v>
      </c>
      <c r="H2" s="26" t="s">
        <v>259</v>
      </c>
      <c r="I2" s="26" t="s">
        <v>260</v>
      </c>
      <c r="J2" s="26"/>
      <c r="K2" s="27" t="s">
        <v>261</v>
      </c>
      <c r="L2" s="27" t="s">
        <v>262</v>
      </c>
      <c r="M2" s="27" t="s">
        <v>263</v>
      </c>
      <c r="N2" s="27" t="s">
        <v>264</v>
      </c>
      <c r="O2" s="28" t="s">
        <v>265</v>
      </c>
      <c r="P2" s="28" t="s">
        <v>266</v>
      </c>
      <c r="Q2" s="28" t="s">
        <v>267</v>
      </c>
      <c r="R2" s="28" t="s">
        <v>268</v>
      </c>
      <c r="S2" s="28" t="s">
        <v>269</v>
      </c>
      <c r="T2" s="28" t="s">
        <v>270</v>
      </c>
      <c r="U2" s="29" t="s">
        <v>271</v>
      </c>
    </row>
    <row r="3" spans="2:21" s="33" customFormat="1" ht="13.5" customHeight="1" x14ac:dyDescent="0.25">
      <c r="B3" s="34" t="str">
        <f>+Tuberia!I11</f>
        <v>Anden</v>
      </c>
      <c r="C3" s="35" t="str">
        <f>+CONCATENATE(Tuberia!D11,"-",Tuberia!E11)</f>
        <v>P1-P2</v>
      </c>
      <c r="D3" s="35">
        <f>+Tuberia!G11</f>
        <v>8</v>
      </c>
      <c r="E3" s="36">
        <f>+Tuberia!F11</f>
        <v>77.405045966009226</v>
      </c>
      <c r="F3" s="37">
        <f>+VLOOKUP(D3,Condicionales!D:F,2,FALSE)</f>
        <v>0.2</v>
      </c>
      <c r="G3" s="38">
        <f>+VLOOKUP(D3,Condicionales!A:B,2,FALSE)</f>
        <v>0.8</v>
      </c>
      <c r="H3" s="36">
        <f>+K3-L3</f>
        <v>1.4031999999999698</v>
      </c>
      <c r="I3" s="36">
        <f>+M3-N3</f>
        <v>1.4385665168783817</v>
      </c>
      <c r="J3" s="36">
        <f>((H3+I3)/2)+(F3/6)</f>
        <v>1.4542165917725092</v>
      </c>
      <c r="K3" s="36">
        <v>1162.059</v>
      </c>
      <c r="L3" s="36">
        <v>1160.6558</v>
      </c>
      <c r="M3" s="36">
        <v>1159.54</v>
      </c>
      <c r="N3" s="36">
        <v>1158.1014334831216</v>
      </c>
      <c r="O3" s="38">
        <f>J3*G3*E3</f>
        <v>90.050961704547476</v>
      </c>
      <c r="P3" s="38">
        <f>+(((F3/4)+(F3))*E3*G3)-(Q3/2)</f>
        <v>14.265133574413872</v>
      </c>
      <c r="Q3" s="38">
        <f>(((PI()*F3*F3))/4)*E3</f>
        <v>2.4317512375759485</v>
      </c>
      <c r="R3" s="38">
        <f>(J3*G3*E3)-Q3-P3</f>
        <v>73.354076892557657</v>
      </c>
      <c r="S3" s="38">
        <f>IF(B3="Concreto",0.2*G3*E3,0)</f>
        <v>0</v>
      </c>
      <c r="T3" s="38">
        <f>IF(B3="Concreto",0.2*G3*E3,0)</f>
        <v>0</v>
      </c>
      <c r="U3" s="39">
        <f>O3-R3</f>
        <v>16.696884811989818</v>
      </c>
    </row>
    <row r="4" spans="2:21" s="33" customFormat="1" ht="13.5" customHeight="1" x14ac:dyDescent="0.25">
      <c r="B4" s="34" t="str">
        <f>+Tuberia!I12</f>
        <v>Concreto</v>
      </c>
      <c r="C4" s="35" t="str">
        <f>+CONCATENATE(Tuberia!D12,"-",Tuberia!E12)</f>
        <v>P2-P3</v>
      </c>
      <c r="D4" s="35">
        <f>+Tuberia!G12</f>
        <v>8</v>
      </c>
      <c r="E4" s="36">
        <f>+Tuberia!F12</f>
        <v>44.539204629180354</v>
      </c>
      <c r="F4" s="37">
        <f>+VLOOKUP(D4,Condicionales!D:F,2,FALSE)</f>
        <v>0.2</v>
      </c>
      <c r="G4" s="38">
        <f>+VLOOKUP(D4,Condicionales!A:B,2,FALSE)</f>
        <v>0.8</v>
      </c>
      <c r="H4" s="36">
        <f t="shared" ref="H4:H20" si="0">+K4-L4</f>
        <v>1.4585665168783635</v>
      </c>
      <c r="I4" s="36">
        <f t="shared" ref="I4:I20" si="1">+M4-N4</f>
        <v>1.4289091344498956</v>
      </c>
      <c r="J4" s="36">
        <f t="shared" ref="J4:J20" si="2">((H4+I4)/2)+(F4/6)</f>
        <v>1.477071158997463</v>
      </c>
      <c r="K4" s="36">
        <v>1159.54</v>
      </c>
      <c r="L4" s="36">
        <v>1158.0814334831216</v>
      </c>
      <c r="M4" s="36">
        <v>1157.4169999999999</v>
      </c>
      <c r="N4" s="36">
        <v>1155.98809086555</v>
      </c>
      <c r="O4" s="38">
        <f t="shared" ref="O4:O20" si="3">J4*G4*E4</f>
        <v>52.630059681958876</v>
      </c>
      <c r="P4" s="38">
        <f t="shared" ref="P4:P20" si="4">+(((F4/4)+(F4))*E4*G4)-(Q4/2)</f>
        <v>8.2082207355372443</v>
      </c>
      <c r="Q4" s="38">
        <f t="shared" ref="Q4:Q20" si="5">(((PI()*F4*F4))/4)*E4</f>
        <v>1.3992403805976552</v>
      </c>
      <c r="R4" s="38">
        <f t="shared" ref="R4:R20" si="6">(J4*G4*E4)-Q4-P4</f>
        <v>43.022598565823976</v>
      </c>
      <c r="S4" s="38">
        <f t="shared" ref="S4:S20" si="7">IF(B4="Concreto",0.2*G4*E4,0)</f>
        <v>7.126272740668858</v>
      </c>
      <c r="T4" s="38">
        <f t="shared" ref="T4:T20" si="8">IF(B4="Concreto",0.2*G4*E4,0)</f>
        <v>7.126272740668858</v>
      </c>
      <c r="U4" s="39">
        <f t="shared" ref="U4:U20" si="9">O4-R4</f>
        <v>9.6074611161348997</v>
      </c>
    </row>
    <row r="5" spans="2:21" s="33" customFormat="1" ht="13.5" customHeight="1" x14ac:dyDescent="0.25">
      <c r="B5" s="34" t="str">
        <f>+Tuberia!I13</f>
        <v>Anden</v>
      </c>
      <c r="C5" s="35" t="str">
        <f>+CONCATENATE(Tuberia!D13,"-",Tuberia!E13)</f>
        <v>P3-P7</v>
      </c>
      <c r="D5" s="35">
        <f>+Tuberia!G13</f>
        <v>8</v>
      </c>
      <c r="E5" s="36">
        <f>+Tuberia!F13</f>
        <v>49.36385807450629</v>
      </c>
      <c r="F5" s="37">
        <f>+VLOOKUP(D5,Condicionales!D:F,2,FALSE)</f>
        <v>0.2</v>
      </c>
      <c r="G5" s="38">
        <f>+VLOOKUP(D5,Condicionales!A:B,2,FALSE)</f>
        <v>0.8</v>
      </c>
      <c r="H5" s="36">
        <f t="shared" si="0"/>
        <v>1.4489091344498775</v>
      </c>
      <c r="I5" s="36">
        <f t="shared" si="1"/>
        <v>1.4084658962497087</v>
      </c>
      <c r="J5" s="36">
        <f t="shared" si="2"/>
        <v>1.4620208486831265</v>
      </c>
      <c r="K5" s="36">
        <v>1157.4169999999999</v>
      </c>
      <c r="L5" s="36">
        <v>1155.96809086555</v>
      </c>
      <c r="M5" s="36">
        <v>1154.8589999999999</v>
      </c>
      <c r="N5" s="36">
        <v>1153.4505341037502</v>
      </c>
      <c r="O5" s="38">
        <f t="shared" si="3"/>
        <v>57.736791741090478</v>
      </c>
      <c r="P5" s="38">
        <f t="shared" si="4"/>
        <v>9.0973659455026681</v>
      </c>
      <c r="Q5" s="38">
        <f t="shared" si="5"/>
        <v>1.5508113387971816</v>
      </c>
      <c r="R5" s="38">
        <f t="shared" si="6"/>
        <v>47.08861445679063</v>
      </c>
      <c r="S5" s="38">
        <f t="shared" si="7"/>
        <v>0</v>
      </c>
      <c r="T5" s="38">
        <f t="shared" si="8"/>
        <v>0</v>
      </c>
      <c r="U5" s="39">
        <f t="shared" si="9"/>
        <v>10.648177284299848</v>
      </c>
    </row>
    <row r="6" spans="2:21" s="33" customFormat="1" ht="13.5" customHeight="1" x14ac:dyDescent="0.25">
      <c r="B6" s="34" t="str">
        <f>+Tuberia!I14</f>
        <v>Recebo</v>
      </c>
      <c r="C6" s="35" t="str">
        <f>+CONCATENATE(Tuberia!D14,"-",Tuberia!E14)</f>
        <v>P4-P5</v>
      </c>
      <c r="D6" s="35">
        <f>+Tuberia!G14</f>
        <v>8</v>
      </c>
      <c r="E6" s="36">
        <f>+Tuberia!F14</f>
        <v>113.85722705457718</v>
      </c>
      <c r="F6" s="37">
        <f>+VLOOKUP(D6,Condicionales!D:F,2,FALSE)</f>
        <v>0.2</v>
      </c>
      <c r="G6" s="38">
        <f>+VLOOKUP(D6,Condicionales!A:B,2,FALSE)</f>
        <v>0.8</v>
      </c>
      <c r="H6" s="36">
        <f t="shared" si="0"/>
        <v>1.4231999999999516</v>
      </c>
      <c r="I6" s="36">
        <f t="shared" si="1"/>
        <v>1.8477722705458746</v>
      </c>
      <c r="J6" s="36">
        <f t="shared" si="2"/>
        <v>1.6688194686062465</v>
      </c>
      <c r="K6" s="36">
        <v>1155.9849999999999</v>
      </c>
      <c r="L6" s="36">
        <v>1154.5617999999999</v>
      </c>
      <c r="M6" s="36">
        <v>1155.271</v>
      </c>
      <c r="N6" s="36">
        <v>1153.4232277294541</v>
      </c>
      <c r="O6" s="38">
        <f t="shared" si="3"/>
        <v>152.0057257201602</v>
      </c>
      <c r="P6" s="38">
        <f t="shared" si="4"/>
        <v>20.982980270551614</v>
      </c>
      <c r="Q6" s="38">
        <f t="shared" si="5"/>
        <v>3.5769302807276473</v>
      </c>
      <c r="R6" s="38">
        <f t="shared" si="6"/>
        <v>127.44581516888093</v>
      </c>
      <c r="S6" s="38">
        <f t="shared" si="7"/>
        <v>0</v>
      </c>
      <c r="T6" s="38">
        <f t="shared" si="8"/>
        <v>0</v>
      </c>
      <c r="U6" s="39">
        <f t="shared" si="9"/>
        <v>24.559910551279273</v>
      </c>
    </row>
    <row r="7" spans="2:21" s="33" customFormat="1" ht="13.5" customHeight="1" x14ac:dyDescent="0.25">
      <c r="B7" s="34" t="str">
        <f>+Tuberia!I15</f>
        <v>Recebo</v>
      </c>
      <c r="C7" s="35" t="str">
        <f>+CONCATENATE(Tuberia!D15,"-",Tuberia!E15)</f>
        <v>P5-P6</v>
      </c>
      <c r="D7" s="35">
        <f>+Tuberia!G15</f>
        <v>8</v>
      </c>
      <c r="E7" s="36">
        <f>+Tuberia!F15</f>
        <v>50.985664651939175</v>
      </c>
      <c r="F7" s="37">
        <f>+VLOOKUP(D7,Condicionales!D:F,2,FALSE)</f>
        <v>0.2</v>
      </c>
      <c r="G7" s="38">
        <f>+VLOOKUP(D7,Condicionales!A:B,2,FALSE)</f>
        <v>0.8</v>
      </c>
      <c r="H7" s="36">
        <f t="shared" si="0"/>
        <v>1.8677722705458564</v>
      </c>
      <c r="I7" s="36">
        <f t="shared" si="1"/>
        <v>1.4286145817172837</v>
      </c>
      <c r="J7" s="36">
        <f t="shared" si="2"/>
        <v>1.6815267594649035</v>
      </c>
      <c r="K7" s="36">
        <v>1155.271</v>
      </c>
      <c r="L7" s="36">
        <v>1153.4032277294541</v>
      </c>
      <c r="M7" s="36">
        <v>1154.271</v>
      </c>
      <c r="N7" s="36">
        <v>1152.8423854182827</v>
      </c>
      <c r="O7" s="38">
        <f t="shared" si="3"/>
        <v>68.587007569071645</v>
      </c>
      <c r="P7" s="38">
        <f t="shared" si="4"/>
        <v>9.3962519828432107</v>
      </c>
      <c r="Q7" s="38">
        <f t="shared" si="5"/>
        <v>1.6017618950892492</v>
      </c>
      <c r="R7" s="38">
        <f t="shared" si="6"/>
        <v>57.58899369113918</v>
      </c>
      <c r="S7" s="38">
        <f t="shared" si="7"/>
        <v>0</v>
      </c>
      <c r="T7" s="38">
        <f t="shared" si="8"/>
        <v>0</v>
      </c>
      <c r="U7" s="39">
        <f t="shared" si="9"/>
        <v>10.998013877932465</v>
      </c>
    </row>
    <row r="8" spans="2:21" s="33" customFormat="1" ht="13.5" customHeight="1" x14ac:dyDescent="0.25">
      <c r="B8" s="34" t="str">
        <f>+Tuberia!I16</f>
        <v>Anden</v>
      </c>
      <c r="C8" s="35" t="str">
        <f>+CONCATENATE(Tuberia!D16,"-",Tuberia!E16)</f>
        <v>P6-P7</v>
      </c>
      <c r="D8" s="35">
        <f>+Tuberia!G16</f>
        <v>8</v>
      </c>
      <c r="E8" s="36">
        <f>+Tuberia!F16</f>
        <v>15.942125830641286</v>
      </c>
      <c r="F8" s="37">
        <f>+VLOOKUP(D8,Condicionales!D:F,2,FALSE)</f>
        <v>0.2</v>
      </c>
      <c r="G8" s="38">
        <f>+VLOOKUP(D8,Condicionales!A:B,2,FALSE)</f>
        <v>0.8</v>
      </c>
      <c r="H8" s="36">
        <f t="shared" si="0"/>
        <v>1.4486145817172655</v>
      </c>
      <c r="I8" s="36">
        <f t="shared" si="1"/>
        <v>2.1370499744502922</v>
      </c>
      <c r="J8" s="36">
        <f t="shared" si="2"/>
        <v>1.8261656114171123</v>
      </c>
      <c r="K8" s="36">
        <v>1154.271</v>
      </c>
      <c r="L8" s="36">
        <v>1152.8223854182827</v>
      </c>
      <c r="M8" s="36">
        <v>1154.8589999999999</v>
      </c>
      <c r="N8" s="36">
        <v>1152.7219500255496</v>
      </c>
      <c r="O8" s="38">
        <f t="shared" si="3"/>
        <v>23.290369571841268</v>
      </c>
      <c r="P8" s="38">
        <f t="shared" si="4"/>
        <v>2.9380068391675236</v>
      </c>
      <c r="Q8" s="38">
        <f t="shared" si="5"/>
        <v>0.50083665392146748</v>
      </c>
      <c r="R8" s="38">
        <f t="shared" si="6"/>
        <v>19.851526078752276</v>
      </c>
      <c r="S8" s="38">
        <f t="shared" si="7"/>
        <v>0</v>
      </c>
      <c r="T8" s="38">
        <f t="shared" si="8"/>
        <v>0</v>
      </c>
      <c r="U8" s="39">
        <f t="shared" si="9"/>
        <v>3.4388434930889922</v>
      </c>
    </row>
    <row r="9" spans="2:21" s="33" customFormat="1" ht="13.5" customHeight="1" x14ac:dyDescent="0.25">
      <c r="B9" s="34" t="str">
        <f>+Tuberia!I17</f>
        <v>Concreto</v>
      </c>
      <c r="C9" s="35" t="str">
        <f>+CONCATENATE(Tuberia!D17,"-",Tuberia!E17)</f>
        <v>P7-P8</v>
      </c>
      <c r="D9" s="35">
        <f>+Tuberia!G17</f>
        <v>8</v>
      </c>
      <c r="E9" s="36">
        <f>+Tuberia!F17</f>
        <v>15.708762172749246</v>
      </c>
      <c r="F9" s="37">
        <f>+VLOOKUP(D9,Condicionales!D:F,2,FALSE)</f>
        <v>0.2</v>
      </c>
      <c r="G9" s="38">
        <f>+VLOOKUP(D9,Condicionales!A:B,2,FALSE)</f>
        <v>0.8</v>
      </c>
      <c r="H9" s="36">
        <f t="shared" si="0"/>
        <v>2.157049974450274</v>
      </c>
      <c r="I9" s="36">
        <f t="shared" si="1"/>
        <v>1.3994597104428976</v>
      </c>
      <c r="J9" s="36">
        <f t="shared" si="2"/>
        <v>1.8115881757799193</v>
      </c>
      <c r="K9" s="36">
        <v>1154.8589999999999</v>
      </c>
      <c r="L9" s="36">
        <v>1152.7019500255496</v>
      </c>
      <c r="M9" s="36">
        <v>1152.829</v>
      </c>
      <c r="N9" s="36">
        <v>1151.4295402895571</v>
      </c>
      <c r="O9" s="38">
        <f t="shared" si="3"/>
        <v>22.766246246633127</v>
      </c>
      <c r="P9" s="38">
        <f t="shared" si="4"/>
        <v>2.894999775355358</v>
      </c>
      <c r="Q9" s="38">
        <f t="shared" si="5"/>
        <v>0.49350531838898271</v>
      </c>
      <c r="R9" s="38">
        <f t="shared" si="6"/>
        <v>19.377741152888785</v>
      </c>
      <c r="S9" s="38">
        <f t="shared" si="7"/>
        <v>2.5134019476398799</v>
      </c>
      <c r="T9" s="38">
        <f t="shared" si="8"/>
        <v>2.5134019476398799</v>
      </c>
      <c r="U9" s="39">
        <f t="shared" si="9"/>
        <v>3.3885050937443424</v>
      </c>
    </row>
    <row r="10" spans="2:21" s="33" customFormat="1" ht="13.5" customHeight="1" x14ac:dyDescent="0.25">
      <c r="B10" s="34" t="str">
        <f>+Tuberia!I18</f>
        <v>Recebo</v>
      </c>
      <c r="C10" s="35" t="str">
        <f>+CONCATENATE(Tuberia!D18,"-",Tuberia!E18)</f>
        <v>P9-P8</v>
      </c>
      <c r="D10" s="35">
        <f>+Tuberia!G18</f>
        <v>8</v>
      </c>
      <c r="E10" s="36">
        <f>+Tuberia!F18</f>
        <v>67.717431995018856</v>
      </c>
      <c r="F10" s="37">
        <f>+VLOOKUP(D10,Condicionales!D:F,2,FALSE)</f>
        <v>0.2</v>
      </c>
      <c r="G10" s="38">
        <f>+VLOOKUP(D10,Condicionales!A:B,2,FALSE)</f>
        <v>0.8</v>
      </c>
      <c r="H10" s="36">
        <f t="shared" si="0"/>
        <v>1.4331999999999425</v>
      </c>
      <c r="I10" s="36">
        <f t="shared" si="1"/>
        <v>1.4034057027695326</v>
      </c>
      <c r="J10" s="36">
        <f t="shared" si="2"/>
        <v>1.451636184718071</v>
      </c>
      <c r="K10" s="36">
        <v>1169.585</v>
      </c>
      <c r="L10" s="36">
        <v>1168.1518000000001</v>
      </c>
      <c r="M10" s="36">
        <v>1152.829</v>
      </c>
      <c r="N10" s="36">
        <v>1151.4255942972304</v>
      </c>
      <c r="O10" s="38">
        <f t="shared" si="3"/>
        <v>78.640859696123698</v>
      </c>
      <c r="P10" s="38">
        <f t="shared" si="4"/>
        <v>12.479783464626184</v>
      </c>
      <c r="Q10" s="38">
        <f t="shared" si="5"/>
        <v>2.1274058687551767</v>
      </c>
      <c r="R10" s="38">
        <f t="shared" si="6"/>
        <v>64.033670362742342</v>
      </c>
      <c r="S10" s="38">
        <f t="shared" si="7"/>
        <v>0</v>
      </c>
      <c r="T10" s="38">
        <f t="shared" si="8"/>
        <v>0</v>
      </c>
      <c r="U10" s="39">
        <f t="shared" si="9"/>
        <v>14.607189333381356</v>
      </c>
    </row>
    <row r="11" spans="2:21" s="33" customFormat="1" ht="13.5" customHeight="1" x14ac:dyDescent="0.25">
      <c r="B11" s="34" t="str">
        <f>+Tuberia!I19</f>
        <v>Concreto</v>
      </c>
      <c r="C11" s="35" t="str">
        <f>+CONCATENATE(Tuberia!D19,"-",Tuberia!E19)</f>
        <v>P8-P14</v>
      </c>
      <c r="D11" s="35">
        <f>+Tuberia!G19</f>
        <v>8</v>
      </c>
      <c r="E11" s="36">
        <f>+Tuberia!F19</f>
        <v>100.8268033610111</v>
      </c>
      <c r="F11" s="37">
        <f>+VLOOKUP(D11,Condicionales!D:F,2,FALSE)</f>
        <v>0.2</v>
      </c>
      <c r="G11" s="38">
        <f>+VLOOKUP(D11,Condicionales!A:B,2,FALSE)</f>
        <v>0.8</v>
      </c>
      <c r="H11" s="36">
        <f t="shared" si="0"/>
        <v>1.4234057027695144</v>
      </c>
      <c r="I11" s="36">
        <f t="shared" si="1"/>
        <v>1.4784221800728119</v>
      </c>
      <c r="J11" s="36">
        <f t="shared" si="2"/>
        <v>1.4842472747544966</v>
      </c>
      <c r="K11" s="36">
        <v>1152.829</v>
      </c>
      <c r="L11" s="36">
        <v>1151.4055942972304</v>
      </c>
      <c r="M11" s="36">
        <v>1150.5650000000001</v>
      </c>
      <c r="N11" s="36">
        <v>1149.0865778199272</v>
      </c>
      <c r="O11" s="38">
        <f t="shared" si="3"/>
        <v>119.7215264886306</v>
      </c>
      <c r="P11" s="38">
        <f t="shared" si="4"/>
        <v>18.581576948582747</v>
      </c>
      <c r="Q11" s="38">
        <f t="shared" si="5"/>
        <v>3.1675674472389517</v>
      </c>
      <c r="R11" s="38">
        <f t="shared" si="6"/>
        <v>97.9723820928089</v>
      </c>
      <c r="S11" s="38">
        <f t="shared" si="7"/>
        <v>16.132288537761781</v>
      </c>
      <c r="T11" s="38">
        <f t="shared" si="8"/>
        <v>16.132288537761781</v>
      </c>
      <c r="U11" s="39">
        <f t="shared" si="9"/>
        <v>21.749144395821702</v>
      </c>
    </row>
    <row r="12" spans="2:21" s="33" customFormat="1" ht="13.5" customHeight="1" x14ac:dyDescent="0.25">
      <c r="B12" s="34" t="str">
        <f>+Tuberia!I20</f>
        <v>Recebo</v>
      </c>
      <c r="C12" s="35" t="str">
        <f>+CONCATENATE(Tuberia!D20,"-",Tuberia!E20)</f>
        <v>P10-P11</v>
      </c>
      <c r="D12" s="35">
        <f>+Tuberia!G20</f>
        <v>8</v>
      </c>
      <c r="E12" s="36">
        <f>+Tuberia!F20</f>
        <v>53.437526374262475</v>
      </c>
      <c r="F12" s="37">
        <f>+VLOOKUP(D12,Condicionales!D:F,2,FALSE)</f>
        <v>0.2</v>
      </c>
      <c r="G12" s="38">
        <f>+VLOOKUP(D12,Condicionales!A:B,2,FALSE)</f>
        <v>0.8</v>
      </c>
      <c r="H12" s="36">
        <f t="shared" si="0"/>
        <v>1.4331999999999425</v>
      </c>
      <c r="I12" s="36">
        <f t="shared" si="1"/>
        <v>1.4032037978938661</v>
      </c>
      <c r="J12" s="36">
        <f t="shared" si="2"/>
        <v>1.4515352322802377</v>
      </c>
      <c r="K12" s="36">
        <v>1168.173</v>
      </c>
      <c r="L12" s="36">
        <v>1166.7398000000001</v>
      </c>
      <c r="M12" s="36">
        <v>1160.4480000000001</v>
      </c>
      <c r="N12" s="36">
        <v>1159.0447962021062</v>
      </c>
      <c r="O12" s="38">
        <f t="shared" si="3"/>
        <v>62.053161806517132</v>
      </c>
      <c r="P12" s="38">
        <f t="shared" si="4"/>
        <v>9.8481105734355268</v>
      </c>
      <c r="Q12" s="38">
        <f t="shared" si="5"/>
        <v>1.6787894028339383</v>
      </c>
      <c r="R12" s="38">
        <f t="shared" si="6"/>
        <v>50.52626183024767</v>
      </c>
      <c r="S12" s="38">
        <f t="shared" si="7"/>
        <v>0</v>
      </c>
      <c r="T12" s="38">
        <f t="shared" si="8"/>
        <v>0</v>
      </c>
      <c r="U12" s="39">
        <f t="shared" si="9"/>
        <v>11.526899976269462</v>
      </c>
    </row>
    <row r="13" spans="2:21" s="33" customFormat="1" ht="13.5" customHeight="1" x14ac:dyDescent="0.25">
      <c r="B13" s="34" t="str">
        <f>+Tuberia!I21</f>
        <v>Concreto</v>
      </c>
      <c r="C13" s="35" t="str">
        <f>+CONCATENATE(Tuberia!D21,"-",Tuberia!E21)</f>
        <v>P11-P13</v>
      </c>
      <c r="D13" s="35">
        <f>+Tuberia!G21</f>
        <v>8</v>
      </c>
      <c r="E13" s="36">
        <f>+Tuberia!F21</f>
        <v>39.812039636270846</v>
      </c>
      <c r="F13" s="37">
        <f>+VLOOKUP(D13,Condicionales!D:F,2,FALSE)</f>
        <v>0.2</v>
      </c>
      <c r="G13" s="38">
        <f>+VLOOKUP(D13,Condicionales!A:B,2,FALSE)</f>
        <v>0.8</v>
      </c>
      <c r="H13" s="36">
        <f t="shared" si="0"/>
        <v>1.4232037978938479</v>
      </c>
      <c r="I13" s="36">
        <f t="shared" si="1"/>
        <v>1.4544077615209972</v>
      </c>
      <c r="J13" s="36">
        <f t="shared" si="2"/>
        <v>1.472139113040756</v>
      </c>
      <c r="K13" s="36">
        <v>1160.4480000000001</v>
      </c>
      <c r="L13" s="36">
        <v>1159.0247962021062</v>
      </c>
      <c r="M13" s="36">
        <v>1156.498</v>
      </c>
      <c r="N13" s="36">
        <v>1155.0435922384791</v>
      </c>
      <c r="O13" s="38">
        <f t="shared" si="3"/>
        <v>46.887088574786546</v>
      </c>
      <c r="P13" s="38">
        <f t="shared" si="4"/>
        <v>7.3370418710254981</v>
      </c>
      <c r="Q13" s="38">
        <f t="shared" si="5"/>
        <v>1.2507321124573416</v>
      </c>
      <c r="R13" s="38">
        <f t="shared" si="6"/>
        <v>38.299314591303705</v>
      </c>
      <c r="S13" s="38">
        <f t="shared" si="7"/>
        <v>6.3699263418033363</v>
      </c>
      <c r="T13" s="38">
        <f t="shared" si="8"/>
        <v>6.3699263418033363</v>
      </c>
      <c r="U13" s="39">
        <f t="shared" si="9"/>
        <v>8.5877739834828404</v>
      </c>
    </row>
    <row r="14" spans="2:21" s="33" customFormat="1" ht="13.5" customHeight="1" x14ac:dyDescent="0.25">
      <c r="B14" s="34" t="str">
        <f>+Tuberia!I22</f>
        <v>Concreto</v>
      </c>
      <c r="C14" s="35" t="str">
        <f>+CONCATENATE(Tuberia!D22,"-",Tuberia!E22)</f>
        <v>P13-P14</v>
      </c>
      <c r="D14" s="35">
        <f>+Tuberia!G22</f>
        <v>8</v>
      </c>
      <c r="E14" s="36">
        <f>+Tuberia!F22</f>
        <v>39.090037208987141</v>
      </c>
      <c r="F14" s="37">
        <f>+VLOOKUP(D14,Condicionales!D:F,2,FALSE)</f>
        <v>0.2</v>
      </c>
      <c r="G14" s="38">
        <f>+VLOOKUP(D14,Condicionales!A:B,2,FALSE)</f>
        <v>0.8</v>
      </c>
      <c r="H14" s="36">
        <f t="shared" si="0"/>
        <v>1.474407761520979</v>
      </c>
      <c r="I14" s="36">
        <f t="shared" si="1"/>
        <v>1.4049133428691221</v>
      </c>
      <c r="J14" s="36">
        <f t="shared" si="2"/>
        <v>1.472993885528384</v>
      </c>
      <c r="K14" s="36">
        <v>1156.498</v>
      </c>
      <c r="L14" s="36">
        <v>1155.0235922384791</v>
      </c>
      <c r="M14" s="36">
        <v>1150.5650000000001</v>
      </c>
      <c r="N14" s="36">
        <v>1149.1600866571309</v>
      </c>
      <c r="O14" s="38">
        <f t="shared" si="3"/>
        <v>46.06350863513206</v>
      </c>
      <c r="P14" s="38">
        <f t="shared" si="4"/>
        <v>7.2039825731759004</v>
      </c>
      <c r="Q14" s="38">
        <f t="shared" si="5"/>
        <v>1.2280497372430568</v>
      </c>
      <c r="R14" s="38">
        <f t="shared" si="6"/>
        <v>37.631476324713105</v>
      </c>
      <c r="S14" s="38">
        <f t="shared" si="7"/>
        <v>6.2544059534379439</v>
      </c>
      <c r="T14" s="38">
        <f t="shared" si="8"/>
        <v>6.2544059534379439</v>
      </c>
      <c r="U14" s="39">
        <f t="shared" si="9"/>
        <v>8.4320323104189541</v>
      </c>
    </row>
    <row r="15" spans="2:21" s="33" customFormat="1" ht="13.5" customHeight="1" x14ac:dyDescent="0.25">
      <c r="B15" s="34" t="str">
        <f>+Tuberia!I23</f>
        <v>Concreto</v>
      </c>
      <c r="C15" s="35" t="str">
        <f>+CONCATENATE(Tuberia!D23,"-",Tuberia!E23)</f>
        <v>P14-P15</v>
      </c>
      <c r="D15" s="35">
        <f>+Tuberia!G23</f>
        <v>8</v>
      </c>
      <c r="E15" s="36">
        <f>+Tuberia!F23</f>
        <v>120.57969000208949</v>
      </c>
      <c r="F15" s="37">
        <f>+VLOOKUP(D15,Condicionales!D:F,2,FALSE)</f>
        <v>0.2</v>
      </c>
      <c r="G15" s="38">
        <f>+VLOOKUP(D15,Condicionales!A:B,2,FALSE)</f>
        <v>0.8</v>
      </c>
      <c r="H15" s="36">
        <f t="shared" si="0"/>
        <v>1.4984221800727937</v>
      </c>
      <c r="I15" s="36">
        <f t="shared" si="1"/>
        <v>1.4092769101082467</v>
      </c>
      <c r="J15" s="36">
        <f t="shared" si="2"/>
        <v>1.4871828784238537</v>
      </c>
      <c r="K15" s="36">
        <v>1150.5650000000001</v>
      </c>
      <c r="L15" s="36">
        <v>1149.0665778199273</v>
      </c>
      <c r="M15" s="36">
        <v>1148.4259999999999</v>
      </c>
      <c r="N15" s="36">
        <v>1147.0167230898917</v>
      </c>
      <c r="O15" s="38">
        <f t="shared" si="3"/>
        <v>143.45924036541072</v>
      </c>
      <c r="P15" s="38">
        <f t="shared" si="4"/>
        <v>22.221876659004405</v>
      </c>
      <c r="Q15" s="38">
        <f t="shared" si="5"/>
        <v>3.7881226828269901</v>
      </c>
      <c r="R15" s="38">
        <f t="shared" si="6"/>
        <v>117.44924102357933</v>
      </c>
      <c r="S15" s="38">
        <f t="shared" si="7"/>
        <v>19.292750400334324</v>
      </c>
      <c r="T15" s="38">
        <f t="shared" si="8"/>
        <v>19.292750400334324</v>
      </c>
      <c r="U15" s="39">
        <f t="shared" si="9"/>
        <v>26.009999341831389</v>
      </c>
    </row>
    <row r="16" spans="2:21" s="33" customFormat="1" ht="13.5" customHeight="1" x14ac:dyDescent="0.25">
      <c r="B16" s="34" t="str">
        <f>+Tuberia!I24</f>
        <v>Recebo</v>
      </c>
      <c r="C16" s="35" t="str">
        <f>+CONCATENATE(Tuberia!D24,"-",Tuberia!E24)</f>
        <v>P12-P15</v>
      </c>
      <c r="D16" s="35">
        <f>+Tuberia!G24</f>
        <v>8</v>
      </c>
      <c r="E16" s="36">
        <f>+Tuberia!F24</f>
        <v>75.582896601302878</v>
      </c>
      <c r="F16" s="37">
        <f>+VLOOKUP(D16,Condicionales!D:F,2,FALSE)</f>
        <v>0.2</v>
      </c>
      <c r="G16" s="38">
        <f>+VLOOKUP(D16,Condicionales!A:B,2,FALSE)</f>
        <v>0.8</v>
      </c>
      <c r="H16" s="36">
        <f t="shared" si="0"/>
        <v>1.4231999999999516</v>
      </c>
      <c r="I16" s="36">
        <f t="shared" si="1"/>
        <v>1.4341371105874714</v>
      </c>
      <c r="J16" s="36">
        <f t="shared" si="2"/>
        <v>1.4620018886270449</v>
      </c>
      <c r="K16" s="36">
        <v>1159.299</v>
      </c>
      <c r="L16" s="36">
        <v>1157.8758</v>
      </c>
      <c r="M16" s="36">
        <v>1148.4259999999999</v>
      </c>
      <c r="N16" s="36">
        <v>1146.9918628894125</v>
      </c>
      <c r="O16" s="38">
        <f t="shared" si="3"/>
        <v>88.401870063205976</v>
      </c>
      <c r="P16" s="38">
        <f t="shared" si="4"/>
        <v>13.929325956762126</v>
      </c>
      <c r="Q16" s="38">
        <f t="shared" si="5"/>
        <v>2.3745067269969007</v>
      </c>
      <c r="R16" s="38">
        <f t="shared" si="6"/>
        <v>72.09803737944695</v>
      </c>
      <c r="S16" s="38">
        <f t="shared" si="7"/>
        <v>0</v>
      </c>
      <c r="T16" s="38">
        <f t="shared" si="8"/>
        <v>0</v>
      </c>
      <c r="U16" s="39">
        <f t="shared" si="9"/>
        <v>16.303832683759026</v>
      </c>
    </row>
    <row r="17" spans="2:21" s="33" customFormat="1" ht="13.5" customHeight="1" x14ac:dyDescent="0.25">
      <c r="B17" s="34" t="str">
        <f>+Tuberia!I25</f>
        <v>Concreto</v>
      </c>
      <c r="C17" s="35" t="str">
        <f>+CONCATENATE(Tuberia!D25,"-",Tuberia!E25)</f>
        <v>P15-P20</v>
      </c>
      <c r="D17" s="35">
        <f>+Tuberia!G25</f>
        <v>8</v>
      </c>
      <c r="E17" s="36">
        <f>+Tuberia!F25</f>
        <v>47.88182323178598</v>
      </c>
      <c r="F17" s="37">
        <f>+VLOOKUP(D17,Condicionales!D:F,2,FALSE)</f>
        <v>0.2</v>
      </c>
      <c r="G17" s="38">
        <f>+VLOOKUP(D17,Condicionales!A:B,2,FALSE)</f>
        <v>0.8</v>
      </c>
      <c r="H17" s="36">
        <f t="shared" si="0"/>
        <v>1.4541371105874532</v>
      </c>
      <c r="I17" s="36">
        <f t="shared" si="1"/>
        <v>1.4741281055280524</v>
      </c>
      <c r="J17" s="36">
        <f t="shared" si="2"/>
        <v>1.4974659413910862</v>
      </c>
      <c r="K17" s="36">
        <v>1148.4259999999999</v>
      </c>
      <c r="L17" s="36">
        <v>1146.9718628894125</v>
      </c>
      <c r="M17" s="36">
        <v>1147.6320000000001</v>
      </c>
      <c r="N17" s="36">
        <v>1146.157871894472</v>
      </c>
      <c r="O17" s="38">
        <f t="shared" si="3"/>
        <v>57.361119601046383</v>
      </c>
      <c r="P17" s="38">
        <f t="shared" si="4"/>
        <v>8.8242387258298773</v>
      </c>
      <c r="Q17" s="38">
        <f t="shared" si="5"/>
        <v>1.5042518410546393</v>
      </c>
      <c r="R17" s="38">
        <f t="shared" si="6"/>
        <v>47.032629034161864</v>
      </c>
      <c r="S17" s="38">
        <f t="shared" si="7"/>
        <v>7.6610917170857586</v>
      </c>
      <c r="T17" s="38">
        <f t="shared" si="8"/>
        <v>7.6610917170857586</v>
      </c>
      <c r="U17" s="39">
        <f t="shared" si="9"/>
        <v>10.328490566884518</v>
      </c>
    </row>
    <row r="18" spans="2:21" s="33" customFormat="1" ht="13.5" customHeight="1" x14ac:dyDescent="0.25">
      <c r="B18" s="34" t="str">
        <f>+Tuberia!I26</f>
        <v>Concreto</v>
      </c>
      <c r="C18" s="35" t="str">
        <f>+CONCATENATE(Tuberia!D26,"-",Tuberia!E26)</f>
        <v>P19a-P20</v>
      </c>
      <c r="D18" s="35">
        <f>+Tuberia!G26</f>
        <v>8</v>
      </c>
      <c r="E18" s="36">
        <f>+Tuberia!F26</f>
        <v>56.737106940696222</v>
      </c>
      <c r="F18" s="37">
        <f>+VLOOKUP(D18,Condicionales!D:F,2,FALSE)</f>
        <v>0.2</v>
      </c>
      <c r="G18" s="38">
        <f>+VLOOKUP(D18,Condicionales!A:B,2,FALSE)</f>
        <v>0.8</v>
      </c>
      <c r="H18" s="36">
        <f t="shared" si="0"/>
        <v>1.4031999999999698</v>
      </c>
      <c r="I18" s="36">
        <f t="shared" si="1"/>
        <v>1.4293081763476039</v>
      </c>
      <c r="J18" s="36">
        <f t="shared" si="2"/>
        <v>1.4495874215071203</v>
      </c>
      <c r="K18" s="36">
        <v>1148.23</v>
      </c>
      <c r="L18" s="36">
        <v>1146.8268</v>
      </c>
      <c r="M18" s="36">
        <v>1147.6320000000001</v>
      </c>
      <c r="N18" s="36">
        <v>1146.2026918236525</v>
      </c>
      <c r="O18" s="38">
        <f t="shared" si="3"/>
        <v>65.796317243150057</v>
      </c>
      <c r="P18" s="38">
        <f t="shared" si="4"/>
        <v>10.456196996385097</v>
      </c>
      <c r="Q18" s="38">
        <f t="shared" si="5"/>
        <v>1.7824487835082974</v>
      </c>
      <c r="R18" s="38">
        <f t="shared" si="6"/>
        <v>53.557671463256661</v>
      </c>
      <c r="S18" s="38">
        <f t="shared" si="7"/>
        <v>9.0779371105113977</v>
      </c>
      <c r="T18" s="38">
        <f t="shared" si="8"/>
        <v>9.0779371105113977</v>
      </c>
      <c r="U18" s="39">
        <f t="shared" si="9"/>
        <v>12.238645779893396</v>
      </c>
    </row>
    <row r="19" spans="2:21" s="33" customFormat="1" ht="13.5" customHeight="1" x14ac:dyDescent="0.25">
      <c r="B19" s="34" t="str">
        <f>+Tuberia!I27</f>
        <v>Concreto</v>
      </c>
      <c r="C19" s="35" t="str">
        <f>+CONCATENATE(Tuberia!D27,"-",Tuberia!E27)</f>
        <v>P20-P21</v>
      </c>
      <c r="D19" s="35">
        <f>+Tuberia!G27</f>
        <v>8</v>
      </c>
      <c r="E19" s="36">
        <f>+Tuberia!F27</f>
        <v>67.147650562026371</v>
      </c>
      <c r="F19" s="37">
        <f>+VLOOKUP(D19,Condicionales!D:F,2,FALSE)</f>
        <v>0.2</v>
      </c>
      <c r="G19" s="38">
        <f>+VLOOKUP(D19,Condicionales!A:B,2,FALSE)</f>
        <v>0.8</v>
      </c>
      <c r="H19" s="36">
        <f t="shared" si="0"/>
        <v>1.4941281055280342</v>
      </c>
      <c r="I19" s="36">
        <f t="shared" si="1"/>
        <v>1.4099770465659276</v>
      </c>
      <c r="J19" s="36">
        <f t="shared" si="2"/>
        <v>1.4853859093803143</v>
      </c>
      <c r="K19" s="36">
        <v>1147.6320000000001</v>
      </c>
      <c r="L19" s="36">
        <v>1146.137871894472</v>
      </c>
      <c r="M19" s="36">
        <v>1139.6579999999999</v>
      </c>
      <c r="N19" s="36">
        <v>1138.248022953434</v>
      </c>
      <c r="O19" s="38">
        <f t="shared" si="3"/>
        <v>79.792139194261694</v>
      </c>
      <c r="P19" s="38">
        <f t="shared" si="4"/>
        <v>12.374777283847891</v>
      </c>
      <c r="Q19" s="38">
        <f t="shared" si="5"/>
        <v>2.1095056571147661</v>
      </c>
      <c r="R19" s="38">
        <f t="shared" si="6"/>
        <v>65.307856253299036</v>
      </c>
      <c r="S19" s="38">
        <f t="shared" si="7"/>
        <v>10.743624089924221</v>
      </c>
      <c r="T19" s="38">
        <f t="shared" si="8"/>
        <v>10.743624089924221</v>
      </c>
      <c r="U19" s="39">
        <f t="shared" si="9"/>
        <v>14.484282940962657</v>
      </c>
    </row>
    <row r="20" spans="2:21" s="33" customFormat="1" ht="13.5" customHeight="1" x14ac:dyDescent="0.25">
      <c r="B20" s="34" t="str">
        <f>+Tuberia!I28</f>
        <v>Concreto</v>
      </c>
      <c r="C20" s="35" t="str">
        <f>+CONCATENATE(Tuberia!D28,"-",Tuberia!E28)</f>
        <v>P21-P23</v>
      </c>
      <c r="D20" s="35">
        <f>+Tuberia!G28</f>
        <v>8</v>
      </c>
      <c r="E20" s="36">
        <f>+Tuberia!F28</f>
        <v>16.760464910019635</v>
      </c>
      <c r="F20" s="37">
        <f>+VLOOKUP(D20,Condicionales!D:F,2,FALSE)</f>
        <v>0.2</v>
      </c>
      <c r="G20" s="38">
        <f>+VLOOKUP(D20,Condicionales!A:B,2,FALSE)</f>
        <v>0.8</v>
      </c>
      <c r="H20" s="36">
        <f t="shared" si="0"/>
        <v>1.4299770465659094</v>
      </c>
      <c r="I20" s="36">
        <f t="shared" si="1"/>
        <v>1.4061979675170733</v>
      </c>
      <c r="J20" s="36">
        <f t="shared" si="2"/>
        <v>1.4514208403748248</v>
      </c>
      <c r="K20" s="36">
        <v>1139.6579999999999</v>
      </c>
      <c r="L20" s="36">
        <v>1138.228022953434</v>
      </c>
      <c r="M20" s="36">
        <v>1138.8800000000001</v>
      </c>
      <c r="N20" s="36">
        <v>1137.473802032483</v>
      </c>
      <c r="O20" s="38">
        <f t="shared" si="3"/>
        <v>19.461190451818773</v>
      </c>
      <c r="P20" s="38">
        <f t="shared" si="4"/>
        <v>3.0888202148435915</v>
      </c>
      <c r="Q20" s="38">
        <f t="shared" si="5"/>
        <v>0.52654553432067208</v>
      </c>
      <c r="R20" s="38">
        <f t="shared" si="6"/>
        <v>15.845824702654509</v>
      </c>
      <c r="S20" s="38">
        <f t="shared" si="7"/>
        <v>2.681674385603142</v>
      </c>
      <c r="T20" s="38">
        <f t="shared" si="8"/>
        <v>2.681674385603142</v>
      </c>
      <c r="U20" s="39">
        <f t="shared" si="9"/>
        <v>3.6153657491642637</v>
      </c>
    </row>
    <row r="21" spans="2:21" s="33" customFormat="1" ht="13.5" customHeight="1" x14ac:dyDescent="0.25">
      <c r="B21" s="34" t="str">
        <f>+Tuberia!I29</f>
        <v>Recebo</v>
      </c>
      <c r="C21" s="35" t="str">
        <f>+CONCATENATE(Tuberia!D29,"-",Tuberia!E29)</f>
        <v>P23-P25</v>
      </c>
      <c r="D21" s="35">
        <f>+Tuberia!G29</f>
        <v>8</v>
      </c>
      <c r="E21" s="36">
        <f>+Tuberia!F29</f>
        <v>19.232547127200814</v>
      </c>
      <c r="F21" s="37">
        <f>+VLOOKUP(D21,Condicionales!D:F,2,FALSE)</f>
        <v>0.2</v>
      </c>
      <c r="G21" s="38">
        <f>+VLOOKUP(D21,Condicionales!A:B,2,FALSE)</f>
        <v>0.8</v>
      </c>
      <c r="H21" s="36">
        <f t="shared" ref="H21:H84" si="10">+K21-L21</f>
        <v>1.4261979675170551</v>
      </c>
      <c r="I21" s="36">
        <f t="shared" ref="I21:I84" si="11">+M21-N21</f>
        <v>1.7701281560257485</v>
      </c>
      <c r="J21" s="36">
        <f t="shared" ref="J21:J84" si="12">((H21+I21)/2)+(F21/6)</f>
        <v>1.6314963951047352</v>
      </c>
      <c r="K21" s="36">
        <v>1138.8800000000001</v>
      </c>
      <c r="L21" s="36">
        <v>1137.4538020324831</v>
      </c>
      <c r="M21" s="36">
        <v>1139.1469999999999</v>
      </c>
      <c r="N21" s="36">
        <v>1137.3768718439742</v>
      </c>
      <c r="O21" s="38">
        <f t="shared" ref="O21:O84" si="13">J21*G21*E21</f>
        <v>25.10226504536805</v>
      </c>
      <c r="P21" s="38">
        <f t="shared" ref="P21:P84" si="14">+(((F21/4)+(F21))*E21*G21)-(Q21/2)</f>
        <v>3.5444052816169949</v>
      </c>
      <c r="Q21" s="38">
        <f t="shared" ref="Q21:Q84" si="15">(((PI()*F21*F21))/4)*E21</f>
        <v>0.60420828764633561</v>
      </c>
      <c r="R21" s="38">
        <f t="shared" ref="R21:R84" si="16">(J21*G21*E21)-Q21-P21</f>
        <v>20.953651476104717</v>
      </c>
      <c r="S21" s="38">
        <f t="shared" ref="S21:S84" si="17">IF(B21="Concreto",0.2*G21*E21,0)</f>
        <v>0</v>
      </c>
      <c r="T21" s="38">
        <f t="shared" ref="T21:T84" si="18">IF(B21="Concreto",0.2*G21*E21,0)</f>
        <v>0</v>
      </c>
      <c r="U21" s="39">
        <f t="shared" ref="U21:U84" si="19">O21-R21</f>
        <v>4.1486135692633326</v>
      </c>
    </row>
    <row r="22" spans="2:21" s="33" customFormat="1" ht="13.5" customHeight="1" x14ac:dyDescent="0.25">
      <c r="B22" s="34" t="str">
        <f>+Tuberia!I30</f>
        <v>Recebo</v>
      </c>
      <c r="C22" s="35" t="str">
        <f>+CONCATENATE(Tuberia!D30,"-",Tuberia!E30)</f>
        <v>P24-P25</v>
      </c>
      <c r="D22" s="35">
        <f>+Tuberia!G30</f>
        <v>8</v>
      </c>
      <c r="E22" s="36">
        <f>+Tuberia!F30</f>
        <v>21.560497582384329</v>
      </c>
      <c r="F22" s="37">
        <f>+VLOOKUP(D22,Condicionales!D:F,2,FALSE)</f>
        <v>0.2</v>
      </c>
      <c r="G22" s="38">
        <f>+VLOOKUP(D22,Condicionales!A:B,2,FALSE)</f>
        <v>0.8</v>
      </c>
      <c r="H22" s="36">
        <f t="shared" si="10"/>
        <v>1.4131999999999607</v>
      </c>
      <c r="I22" s="36">
        <f t="shared" si="11"/>
        <v>1.4017782171388262</v>
      </c>
      <c r="J22" s="36">
        <f t="shared" si="12"/>
        <v>1.4408224419027269</v>
      </c>
      <c r="K22" s="36">
        <v>1141.681</v>
      </c>
      <c r="L22" s="36">
        <v>1140.2678000000001</v>
      </c>
      <c r="M22" s="36">
        <v>1139.1469999999999</v>
      </c>
      <c r="N22" s="36">
        <v>1137.7452217828611</v>
      </c>
      <c r="O22" s="38">
        <f t="shared" si="13"/>
        <v>24.851879020231063</v>
      </c>
      <c r="P22" s="38">
        <f t="shared" si="14"/>
        <v>3.97342801241407</v>
      </c>
      <c r="Q22" s="38">
        <f t="shared" si="15"/>
        <v>0.67734300812559112</v>
      </c>
      <c r="R22" s="38">
        <f t="shared" si="16"/>
        <v>20.201107999691402</v>
      </c>
      <c r="S22" s="38">
        <f t="shared" si="17"/>
        <v>0</v>
      </c>
      <c r="T22" s="38">
        <f t="shared" si="18"/>
        <v>0</v>
      </c>
      <c r="U22" s="39">
        <f t="shared" si="19"/>
        <v>4.6507710205396613</v>
      </c>
    </row>
    <row r="23" spans="2:21" s="33" customFormat="1" ht="13.5" customHeight="1" x14ac:dyDescent="0.25">
      <c r="B23" s="34" t="str">
        <f>+Tuberia!I31</f>
        <v>Recebo</v>
      </c>
      <c r="C23" s="35" t="str">
        <f>+CONCATENATE(Tuberia!D31,"-",Tuberia!E31)</f>
        <v>P25-P26</v>
      </c>
      <c r="D23" s="35">
        <f>+Tuberia!G31</f>
        <v>8</v>
      </c>
      <c r="E23" s="36">
        <f>+Tuberia!F31</f>
        <v>27.785189742019035</v>
      </c>
      <c r="F23" s="37">
        <f>+VLOOKUP(D23,Condicionales!D:F,2,FALSE)</f>
        <v>0.2</v>
      </c>
      <c r="G23" s="38">
        <f>+VLOOKUP(D23,Condicionales!A:B,2,FALSE)</f>
        <v>0.8</v>
      </c>
      <c r="H23" s="36">
        <f t="shared" si="10"/>
        <v>1.7901281560257303</v>
      </c>
      <c r="I23" s="36">
        <f t="shared" si="11"/>
        <v>1.63098005344591</v>
      </c>
      <c r="J23" s="36">
        <f t="shared" si="12"/>
        <v>1.7438874380691536</v>
      </c>
      <c r="K23" s="36">
        <v>1139.1469999999999</v>
      </c>
      <c r="L23" s="36">
        <v>1137.3568718439742</v>
      </c>
      <c r="M23" s="36">
        <v>1138.71</v>
      </c>
      <c r="N23" s="36">
        <v>1137.0790199465541</v>
      </c>
      <c r="O23" s="38">
        <f t="shared" si="13"/>
        <v>38.763394684379925</v>
      </c>
      <c r="P23" s="38">
        <f t="shared" si="14"/>
        <v>5.1205892085431799</v>
      </c>
      <c r="Q23" s="38">
        <f t="shared" si="15"/>
        <v>0.87289747972125487</v>
      </c>
      <c r="R23" s="38">
        <f t="shared" si="16"/>
        <v>32.769907996115492</v>
      </c>
      <c r="S23" s="38">
        <f t="shared" si="17"/>
        <v>0</v>
      </c>
      <c r="T23" s="38">
        <f t="shared" si="18"/>
        <v>0</v>
      </c>
      <c r="U23" s="39">
        <f t="shared" si="19"/>
        <v>5.9934866882644329</v>
      </c>
    </row>
    <row r="24" spans="2:21" s="33" customFormat="1" ht="13.5" customHeight="1" x14ac:dyDescent="0.25">
      <c r="B24" s="34" t="str">
        <f>+Tuberia!I32</f>
        <v>Recebo</v>
      </c>
      <c r="C24" s="35" t="str">
        <f>+CONCATENATE(Tuberia!D32,"-",Tuberia!E32)</f>
        <v>P18a-P16</v>
      </c>
      <c r="D24" s="35">
        <f>+Tuberia!G32</f>
        <v>8</v>
      </c>
      <c r="E24" s="36">
        <f>+Tuberia!F32</f>
        <v>61.414167168496206</v>
      </c>
      <c r="F24" s="37">
        <f>+VLOOKUP(D24,Condicionales!D:F,2,FALSE)</f>
        <v>0.2</v>
      </c>
      <c r="G24" s="38">
        <f>+VLOOKUP(D24,Condicionales!A:B,2,FALSE)</f>
        <v>0.8</v>
      </c>
      <c r="H24" s="36">
        <f t="shared" si="10"/>
        <v>1.4131999999999607</v>
      </c>
      <c r="I24" s="36">
        <f t="shared" si="11"/>
        <v>1.3996001204391177</v>
      </c>
      <c r="J24" s="36">
        <f t="shared" si="12"/>
        <v>1.4397333935528727</v>
      </c>
      <c r="K24" s="36">
        <v>1173.442</v>
      </c>
      <c r="L24" s="36">
        <v>1172.0288</v>
      </c>
      <c r="M24" s="36">
        <v>1158.6890000000001</v>
      </c>
      <c r="N24" s="36">
        <v>1157.289399879561</v>
      </c>
      <c r="O24" s="38">
        <f t="shared" si="13"/>
        <v>70.736021847777977</v>
      </c>
      <c r="P24" s="38">
        <f t="shared" si="14"/>
        <v>11.318141951684826</v>
      </c>
      <c r="Q24" s="38">
        <f t="shared" si="15"/>
        <v>1.9293829640288316</v>
      </c>
      <c r="R24" s="38">
        <f t="shared" si="16"/>
        <v>57.488496932064322</v>
      </c>
      <c r="S24" s="38">
        <f t="shared" si="17"/>
        <v>0</v>
      </c>
      <c r="T24" s="38">
        <f t="shared" si="18"/>
        <v>0</v>
      </c>
      <c r="U24" s="39">
        <f t="shared" si="19"/>
        <v>13.247524915713655</v>
      </c>
    </row>
    <row r="25" spans="2:21" s="33" customFormat="1" ht="13.5" customHeight="1" x14ac:dyDescent="0.25">
      <c r="B25" s="34" t="str">
        <f>+Tuberia!I33</f>
        <v>Concreto</v>
      </c>
      <c r="C25" s="35" t="str">
        <f>+CONCATENATE(Tuberia!D33,"-",Tuberia!E33)</f>
        <v>P16-P17</v>
      </c>
      <c r="D25" s="35">
        <f>+Tuberia!G33</f>
        <v>8</v>
      </c>
      <c r="E25" s="36">
        <f>+Tuberia!F33</f>
        <v>46.131401409452131</v>
      </c>
      <c r="F25" s="37">
        <f>+VLOOKUP(D25,Condicionales!D:F,2,FALSE)</f>
        <v>0.2</v>
      </c>
      <c r="G25" s="38">
        <f>+VLOOKUP(D25,Condicionales!A:B,2,FALSE)</f>
        <v>0.8</v>
      </c>
      <c r="H25" s="36">
        <f t="shared" si="10"/>
        <v>1.4196001204390996</v>
      </c>
      <c r="I25" s="36">
        <f t="shared" si="11"/>
        <v>1.4100252966204607</v>
      </c>
      <c r="J25" s="36">
        <f t="shared" si="12"/>
        <v>1.4481460418631136</v>
      </c>
      <c r="K25" s="36">
        <v>1158.6890000000001</v>
      </c>
      <c r="L25" s="36">
        <v>1157.269399879561</v>
      </c>
      <c r="M25" s="36">
        <v>1152.913</v>
      </c>
      <c r="N25" s="36">
        <v>1151.5029747033796</v>
      </c>
      <c r="O25" s="38">
        <f t="shared" si="13"/>
        <v>53.444005085357254</v>
      </c>
      <c r="P25" s="38">
        <f t="shared" si="14"/>
        <v>8.5016499230517439</v>
      </c>
      <c r="Q25" s="38">
        <f t="shared" si="15"/>
        <v>1.4492607176773666</v>
      </c>
      <c r="R25" s="38">
        <f t="shared" si="16"/>
        <v>43.493094444628142</v>
      </c>
      <c r="S25" s="38">
        <f t="shared" si="17"/>
        <v>7.3810242255123422</v>
      </c>
      <c r="T25" s="38">
        <f t="shared" si="18"/>
        <v>7.3810242255123422</v>
      </c>
      <c r="U25" s="39">
        <f t="shared" si="19"/>
        <v>9.9509106407291128</v>
      </c>
    </row>
    <row r="26" spans="2:21" s="33" customFormat="1" ht="13.5" customHeight="1" x14ac:dyDescent="0.25">
      <c r="B26" s="34" t="str">
        <f>+Tuberia!I34</f>
        <v>Concreto</v>
      </c>
      <c r="C26" s="35" t="str">
        <f>+CONCATENATE(Tuberia!D34,"-",Tuberia!E34)</f>
        <v>P17-P19</v>
      </c>
      <c r="D26" s="35">
        <f>+Tuberia!G34</f>
        <v>8</v>
      </c>
      <c r="E26" s="36">
        <f>+Tuberia!F34</f>
        <v>44.049258438707007</v>
      </c>
      <c r="F26" s="37">
        <f>+VLOOKUP(D26,Condicionales!D:F,2,FALSE)</f>
        <v>0.2</v>
      </c>
      <c r="G26" s="38">
        <f>+VLOOKUP(D26,Condicionales!A:B,2,FALSE)</f>
        <v>0.8</v>
      </c>
      <c r="H26" s="36">
        <f t="shared" si="10"/>
        <v>1.4300252966204425</v>
      </c>
      <c r="I26" s="36">
        <f t="shared" si="11"/>
        <v>1.4162466911234333</v>
      </c>
      <c r="J26" s="36">
        <f t="shared" si="12"/>
        <v>1.4564693272052713</v>
      </c>
      <c r="K26" s="36">
        <v>1152.913</v>
      </c>
      <c r="L26" s="36">
        <v>1151.4829747033796</v>
      </c>
      <c r="M26" s="36">
        <v>1148.23</v>
      </c>
      <c r="N26" s="36">
        <v>1146.8137533088766</v>
      </c>
      <c r="O26" s="38">
        <f t="shared" si="13"/>
        <v>51.325115041691774</v>
      </c>
      <c r="P26" s="38">
        <f t="shared" si="14"/>
        <v>8.1179275542058011</v>
      </c>
      <c r="Q26" s="38">
        <f t="shared" si="15"/>
        <v>1.3838482670712013</v>
      </c>
      <c r="R26" s="38">
        <f t="shared" si="16"/>
        <v>41.823339220414773</v>
      </c>
      <c r="S26" s="38">
        <f t="shared" si="17"/>
        <v>7.0478813501931228</v>
      </c>
      <c r="T26" s="38">
        <f t="shared" si="18"/>
        <v>7.0478813501931228</v>
      </c>
      <c r="U26" s="39">
        <f t="shared" si="19"/>
        <v>9.5017758212770005</v>
      </c>
    </row>
    <row r="27" spans="2:21" s="33" customFormat="1" ht="13.5" customHeight="1" x14ac:dyDescent="0.25">
      <c r="B27" s="34" t="str">
        <f>+Tuberia!I35</f>
        <v>Concreto</v>
      </c>
      <c r="C27" s="35" t="str">
        <f>+CONCATENATE(Tuberia!D35,"-",Tuberia!E35)</f>
        <v>P40a-P19</v>
      </c>
      <c r="D27" s="35">
        <f>+Tuberia!G35</f>
        <v>8</v>
      </c>
      <c r="E27" s="36">
        <f>+Tuberia!F35</f>
        <v>61.102414027597966</v>
      </c>
      <c r="F27" s="37">
        <f>+VLOOKUP(D27,Condicionales!D:F,2,FALSE)</f>
        <v>0.2</v>
      </c>
      <c r="G27" s="38">
        <f>+VLOOKUP(D27,Condicionales!A:B,2,FALSE)</f>
        <v>0.8</v>
      </c>
      <c r="H27" s="36">
        <f t="shared" si="10"/>
        <v>1.4031999999999698</v>
      </c>
      <c r="I27" s="36">
        <f t="shared" si="11"/>
        <v>1.4029651787450348</v>
      </c>
      <c r="J27" s="36">
        <f t="shared" si="12"/>
        <v>1.4364159227058357</v>
      </c>
      <c r="K27" s="36">
        <v>1149.8800000000001</v>
      </c>
      <c r="L27" s="36">
        <v>1148.4768000000001</v>
      </c>
      <c r="M27" s="36">
        <v>1148.23</v>
      </c>
      <c r="N27" s="36">
        <v>1146.827034821255</v>
      </c>
      <c r="O27" s="38">
        <f t="shared" si="13"/>
        <v>70.214784340004897</v>
      </c>
      <c r="P27" s="38">
        <f t="shared" si="14"/>
        <v>11.260688330391076</v>
      </c>
      <c r="Q27" s="38">
        <f t="shared" si="15"/>
        <v>1.9195889502570371</v>
      </c>
      <c r="R27" s="38">
        <f t="shared" si="16"/>
        <v>57.034507059356784</v>
      </c>
      <c r="S27" s="38">
        <f t="shared" si="17"/>
        <v>9.7763862444156757</v>
      </c>
      <c r="T27" s="38">
        <f t="shared" si="18"/>
        <v>9.7763862444156757</v>
      </c>
      <c r="U27" s="39">
        <f t="shared" si="19"/>
        <v>13.180277280648113</v>
      </c>
    </row>
    <row r="28" spans="2:21" s="33" customFormat="1" ht="13.5" customHeight="1" x14ac:dyDescent="0.25">
      <c r="B28" s="34" t="str">
        <f>+Tuberia!I36</f>
        <v>Concreto</v>
      </c>
      <c r="C28" s="35" t="str">
        <f>+CONCATENATE(Tuberia!D36,"-",Tuberia!E36)</f>
        <v>P19-P26</v>
      </c>
      <c r="D28" s="35">
        <f>+Tuberia!G36</f>
        <v>8</v>
      </c>
      <c r="E28" s="36">
        <f>+Tuberia!F36</f>
        <v>80.937705057655279</v>
      </c>
      <c r="F28" s="37">
        <f>+VLOOKUP(D28,Condicionales!D:F,2,FALSE)</f>
        <v>0.2</v>
      </c>
      <c r="G28" s="38">
        <f>+VLOOKUP(D28,Condicionales!A:B,2,FALSE)</f>
        <v>0.8</v>
      </c>
      <c r="H28" s="36">
        <f t="shared" si="10"/>
        <v>1.4229651787450166</v>
      </c>
      <c r="I28" s="36">
        <f t="shared" si="11"/>
        <v>1.3726766704905913</v>
      </c>
      <c r="J28" s="36">
        <f t="shared" si="12"/>
        <v>1.4311542579511374</v>
      </c>
      <c r="K28" s="36">
        <v>1148.23</v>
      </c>
      <c r="L28" s="36">
        <v>1146.807034821255</v>
      </c>
      <c r="M28" s="36">
        <v>1138.71</v>
      </c>
      <c r="N28" s="36">
        <v>1137.3373233295094</v>
      </c>
      <c r="O28" s="38">
        <f t="shared" si="13"/>
        <v>92.667472977645332</v>
      </c>
      <c r="P28" s="38">
        <f t="shared" si="14"/>
        <v>14.916174513493321</v>
      </c>
      <c r="Q28" s="38">
        <f t="shared" si="15"/>
        <v>2.5427329960754728</v>
      </c>
      <c r="R28" s="38">
        <f t="shared" si="16"/>
        <v>75.208565468076543</v>
      </c>
      <c r="S28" s="38">
        <f t="shared" si="17"/>
        <v>12.950032809224847</v>
      </c>
      <c r="T28" s="38">
        <f t="shared" si="18"/>
        <v>12.950032809224847</v>
      </c>
      <c r="U28" s="39">
        <f t="shared" si="19"/>
        <v>17.458907509568789</v>
      </c>
    </row>
    <row r="29" spans="2:21" s="33" customFormat="1" ht="13.5" customHeight="1" x14ac:dyDescent="0.25">
      <c r="B29" s="34" t="str">
        <f>+Tuberia!I37</f>
        <v>Concreto</v>
      </c>
      <c r="C29" s="35" t="str">
        <f>+CONCATENATE(Tuberia!D37,"-",Tuberia!E37)</f>
        <v>P31-P30</v>
      </c>
      <c r="D29" s="35">
        <f>+Tuberia!G37</f>
        <v>8</v>
      </c>
      <c r="E29" s="36">
        <f>+Tuberia!F37</f>
        <v>19.554091643438724</v>
      </c>
      <c r="F29" s="37">
        <f>+VLOOKUP(D29,Condicionales!D:F,2,FALSE)</f>
        <v>0.2</v>
      </c>
      <c r="G29" s="38">
        <f>+VLOOKUP(D29,Condicionales!A:B,2,FALSE)</f>
        <v>0.8</v>
      </c>
      <c r="H29" s="36">
        <f t="shared" si="10"/>
        <v>1.4031999999999698</v>
      </c>
      <c r="I29" s="36">
        <f t="shared" si="11"/>
        <v>1.4009628462370074</v>
      </c>
      <c r="J29" s="36">
        <f t="shared" si="12"/>
        <v>1.435414756451822</v>
      </c>
      <c r="K29" s="36">
        <v>1143.23</v>
      </c>
      <c r="L29" s="36">
        <v>1141.8268</v>
      </c>
      <c r="M29" s="36">
        <v>1140.06</v>
      </c>
      <c r="N29" s="36">
        <v>1138.6590371537629</v>
      </c>
      <c r="O29" s="38">
        <f t="shared" si="13"/>
        <v>22.454585355202564</v>
      </c>
      <c r="P29" s="38">
        <f t="shared" si="14"/>
        <v>3.6036633754145018</v>
      </c>
      <c r="Q29" s="38">
        <f t="shared" si="15"/>
        <v>0.61430990654648665</v>
      </c>
      <c r="R29" s="38">
        <f t="shared" si="16"/>
        <v>18.236612073241574</v>
      </c>
      <c r="S29" s="38">
        <f t="shared" si="17"/>
        <v>3.1286546629501966</v>
      </c>
      <c r="T29" s="38">
        <f t="shared" si="18"/>
        <v>3.1286546629501966</v>
      </c>
      <c r="U29" s="39">
        <f t="shared" si="19"/>
        <v>4.2179732819609903</v>
      </c>
    </row>
    <row r="30" spans="2:21" s="33" customFormat="1" ht="13.5" customHeight="1" x14ac:dyDescent="0.25">
      <c r="B30" s="34" t="str">
        <f>+Tuberia!I38</f>
        <v>Concreto</v>
      </c>
      <c r="C30" s="35" t="str">
        <f>+CONCATENATE(Tuberia!D38,"-",Tuberia!E38)</f>
        <v>P30-P26</v>
      </c>
      <c r="D30" s="35">
        <f>+Tuberia!G38</f>
        <v>8</v>
      </c>
      <c r="E30" s="36">
        <f>+Tuberia!F38</f>
        <v>22.547206035338387</v>
      </c>
      <c r="F30" s="37">
        <f>+VLOOKUP(D30,Condicionales!D:F,2,FALSE)</f>
        <v>0.2</v>
      </c>
      <c r="G30" s="38">
        <f>+VLOOKUP(D30,Condicionales!A:B,2,FALSE)</f>
        <v>0.8</v>
      </c>
      <c r="H30" s="36">
        <f t="shared" si="10"/>
        <v>1.4209628462369892</v>
      </c>
      <c r="I30" s="36">
        <f t="shared" si="11"/>
        <v>1.4012480023220633</v>
      </c>
      <c r="J30" s="36">
        <f t="shared" si="12"/>
        <v>1.4444387576128597</v>
      </c>
      <c r="K30" s="36">
        <v>1140.06</v>
      </c>
      <c r="L30" s="36">
        <v>1138.639037153763</v>
      </c>
      <c r="M30" s="36">
        <v>1138.71</v>
      </c>
      <c r="N30" s="36">
        <v>1137.308751997678</v>
      </c>
      <c r="O30" s="38">
        <f t="shared" si="13"/>
        <v>26.054446618660283</v>
      </c>
      <c r="P30" s="38">
        <f t="shared" si="14"/>
        <v>4.1552705228697047</v>
      </c>
      <c r="Q30" s="38">
        <f t="shared" si="15"/>
        <v>0.7083413683959453</v>
      </c>
      <c r="R30" s="38">
        <f t="shared" si="16"/>
        <v>21.19083472739463</v>
      </c>
      <c r="S30" s="38">
        <f t="shared" si="17"/>
        <v>3.6075529656541425</v>
      </c>
      <c r="T30" s="38">
        <f t="shared" si="18"/>
        <v>3.6075529656541425</v>
      </c>
      <c r="U30" s="39">
        <f t="shared" si="19"/>
        <v>4.8636118912656521</v>
      </c>
    </row>
    <row r="31" spans="2:21" s="33" customFormat="1" ht="13.5" customHeight="1" x14ac:dyDescent="0.25">
      <c r="B31" s="34" t="str">
        <f>+Tuberia!I39</f>
        <v>Concreto</v>
      </c>
      <c r="C31" s="35" t="str">
        <f>+CONCATENATE(Tuberia!D39,"-",Tuberia!E39)</f>
        <v>P26-P28</v>
      </c>
      <c r="D31" s="35">
        <f>+Tuberia!G39</f>
        <v>8</v>
      </c>
      <c r="E31" s="36">
        <f>+Tuberia!F39</f>
        <v>72.737901234500839</v>
      </c>
      <c r="F31" s="37">
        <f>+VLOOKUP(D31,Condicionales!D:F,2,FALSE)</f>
        <v>0.2</v>
      </c>
      <c r="G31" s="38">
        <f>+VLOOKUP(D31,Condicionales!A:B,2,FALSE)</f>
        <v>0.8</v>
      </c>
      <c r="H31" s="36">
        <f t="shared" si="10"/>
        <v>1.6509800534458918</v>
      </c>
      <c r="I31" s="36">
        <f t="shared" si="11"/>
        <v>1.4122258559093552</v>
      </c>
      <c r="J31" s="36">
        <f t="shared" si="12"/>
        <v>1.564936288010957</v>
      </c>
      <c r="K31" s="36">
        <v>1138.71</v>
      </c>
      <c r="L31" s="36">
        <v>1137.0590199465541</v>
      </c>
      <c r="M31" s="36">
        <v>1132.434</v>
      </c>
      <c r="N31" s="36">
        <v>1131.0217741440906</v>
      </c>
      <c r="O31" s="38">
        <f t="shared" si="13"/>
        <v>91.064144924501889</v>
      </c>
      <c r="P31" s="38">
        <f t="shared" si="14"/>
        <v>13.405015966120928</v>
      </c>
      <c r="Q31" s="38">
        <f t="shared" si="15"/>
        <v>2.2851285615584782</v>
      </c>
      <c r="R31" s="38">
        <f t="shared" si="16"/>
        <v>75.374000396822481</v>
      </c>
      <c r="S31" s="38">
        <f t="shared" si="17"/>
        <v>11.638064197520137</v>
      </c>
      <c r="T31" s="38">
        <f t="shared" si="18"/>
        <v>11.638064197520137</v>
      </c>
      <c r="U31" s="39">
        <f t="shared" si="19"/>
        <v>15.690144527679408</v>
      </c>
    </row>
    <row r="32" spans="2:21" s="33" customFormat="1" ht="13.5" customHeight="1" x14ac:dyDescent="0.25">
      <c r="B32" s="34" t="str">
        <f>+Tuberia!I40</f>
        <v>Concreto</v>
      </c>
      <c r="C32" s="35" t="str">
        <f>+CONCATENATE(Tuberia!D40,"-",Tuberia!E40)</f>
        <v>P40b-P39</v>
      </c>
      <c r="D32" s="35">
        <f>+Tuberia!G40</f>
        <v>8</v>
      </c>
      <c r="E32" s="36">
        <f>+Tuberia!F40</f>
        <v>58.844908021000428</v>
      </c>
      <c r="F32" s="37">
        <f>+VLOOKUP(D32,Condicionales!D:F,2,FALSE)</f>
        <v>0.2</v>
      </c>
      <c r="G32" s="38">
        <f>+VLOOKUP(D32,Condicionales!A:B,2,FALSE)</f>
        <v>0.8</v>
      </c>
      <c r="H32" s="36">
        <f t="shared" si="10"/>
        <v>1.4031999999999698</v>
      </c>
      <c r="I32" s="36">
        <f t="shared" si="11"/>
        <v>1.4058736203148783</v>
      </c>
      <c r="J32" s="36">
        <f t="shared" si="12"/>
        <v>1.4378701434907575</v>
      </c>
      <c r="K32" s="36">
        <v>1149.8800000000001</v>
      </c>
      <c r="L32" s="36">
        <v>1148.4768000000001</v>
      </c>
      <c r="M32" s="36">
        <v>1149</v>
      </c>
      <c r="N32" s="36">
        <v>1147.5941263796851</v>
      </c>
      <c r="O32" s="38">
        <f t="shared" si="13"/>
        <v>67.689069071885058</v>
      </c>
      <c r="P32" s="38">
        <f t="shared" si="14"/>
        <v>10.844647950500375</v>
      </c>
      <c r="Q32" s="38">
        <f t="shared" si="15"/>
        <v>1.8486673073994204</v>
      </c>
      <c r="R32" s="38">
        <f t="shared" si="16"/>
        <v>54.99575381398526</v>
      </c>
      <c r="S32" s="38">
        <f t="shared" si="17"/>
        <v>9.4151852833600707</v>
      </c>
      <c r="T32" s="38">
        <f t="shared" si="18"/>
        <v>9.4151852833600707</v>
      </c>
      <c r="U32" s="39">
        <f t="shared" si="19"/>
        <v>12.693315257899798</v>
      </c>
    </row>
    <row r="33" spans="2:21" s="33" customFormat="1" ht="13.5" customHeight="1" x14ac:dyDescent="0.25">
      <c r="B33" s="34" t="str">
        <f>+Tuberia!I41</f>
        <v>Concreto</v>
      </c>
      <c r="C33" s="35" t="str">
        <f>+CONCATENATE(Tuberia!D41,"-",Tuberia!E41)</f>
        <v>P43a-P42</v>
      </c>
      <c r="D33" s="35">
        <f>+Tuberia!G41</f>
        <v>8</v>
      </c>
      <c r="E33" s="36">
        <f>+Tuberia!F41</f>
        <v>58.266653413423356</v>
      </c>
      <c r="F33" s="37">
        <f>+VLOOKUP(D33,Condicionales!D:F,2,FALSE)</f>
        <v>0.2</v>
      </c>
      <c r="G33" s="38">
        <f>+VLOOKUP(D33,Condicionales!A:B,2,FALSE)</f>
        <v>0.8</v>
      </c>
      <c r="H33" s="36">
        <f t="shared" si="10"/>
        <v>1.4331999999999425</v>
      </c>
      <c r="I33" s="36">
        <f t="shared" si="11"/>
        <v>1.409732312833512</v>
      </c>
      <c r="J33" s="36">
        <f t="shared" si="12"/>
        <v>1.4547994897500607</v>
      </c>
      <c r="K33" s="36">
        <v>1154.4000000000001</v>
      </c>
      <c r="L33" s="36">
        <v>1152.9668000000001</v>
      </c>
      <c r="M33" s="36">
        <v>1149.8900000000001</v>
      </c>
      <c r="N33" s="36">
        <v>1148.4802676871666</v>
      </c>
      <c r="O33" s="38">
        <f t="shared" si="13"/>
        <v>67.813038124233543</v>
      </c>
      <c r="P33" s="38">
        <f t="shared" si="14"/>
        <v>10.738080231120305</v>
      </c>
      <c r="Q33" s="38">
        <f t="shared" si="15"/>
        <v>1.8305009031287347</v>
      </c>
      <c r="R33" s="38">
        <f t="shared" si="16"/>
        <v>55.244456989984499</v>
      </c>
      <c r="S33" s="38">
        <f t="shared" si="17"/>
        <v>9.3226645461477382</v>
      </c>
      <c r="T33" s="38">
        <f t="shared" si="18"/>
        <v>9.3226645461477382</v>
      </c>
      <c r="U33" s="39">
        <f t="shared" si="19"/>
        <v>12.568581134249044</v>
      </c>
    </row>
    <row r="34" spans="2:21" s="33" customFormat="1" ht="13.5" customHeight="1" x14ac:dyDescent="0.25">
      <c r="B34" s="34" t="str">
        <f>+Tuberia!I42</f>
        <v>Concreto</v>
      </c>
      <c r="C34" s="35" t="str">
        <f>+CONCATENATE(Tuberia!D42,"-",Tuberia!E42)</f>
        <v>P42-P39</v>
      </c>
      <c r="D34" s="35">
        <f>+Tuberia!G42</f>
        <v>8</v>
      </c>
      <c r="E34" s="36">
        <f>+Tuberia!F42</f>
        <v>60.041686352067089</v>
      </c>
      <c r="F34" s="37">
        <f>+VLOOKUP(D34,Condicionales!D:F,2,FALSE)</f>
        <v>0.2</v>
      </c>
      <c r="G34" s="38">
        <f>+VLOOKUP(D34,Condicionales!A:B,2,FALSE)</f>
        <v>0.8</v>
      </c>
      <c r="H34" s="36">
        <f t="shared" si="10"/>
        <v>1.4297323128334938</v>
      </c>
      <c r="I34" s="36">
        <f t="shared" si="11"/>
        <v>1.440357608114482</v>
      </c>
      <c r="J34" s="36">
        <f t="shared" si="12"/>
        <v>1.4683782938073213</v>
      </c>
      <c r="K34" s="36">
        <v>1149.8900000000001</v>
      </c>
      <c r="L34" s="36">
        <v>1148.4602676871666</v>
      </c>
      <c r="M34" s="36">
        <v>1149</v>
      </c>
      <c r="N34" s="36">
        <v>1147.5596423918855</v>
      </c>
      <c r="O34" s="38">
        <f t="shared" si="13"/>
        <v>70.531127170370084</v>
      </c>
      <c r="P34" s="38">
        <f t="shared" si="14"/>
        <v>11.065204666649436</v>
      </c>
      <c r="Q34" s="38">
        <f t="shared" si="15"/>
        <v>1.8862652075279653</v>
      </c>
      <c r="R34" s="38">
        <f t="shared" si="16"/>
        <v>57.579657296192678</v>
      </c>
      <c r="S34" s="38">
        <f t="shared" si="17"/>
        <v>9.6066698163307365</v>
      </c>
      <c r="T34" s="38">
        <f t="shared" si="18"/>
        <v>9.6066698163307365</v>
      </c>
      <c r="U34" s="39">
        <f t="shared" si="19"/>
        <v>12.951469874177405</v>
      </c>
    </row>
    <row r="35" spans="2:21" s="33" customFormat="1" ht="13.5" customHeight="1" x14ac:dyDescent="0.25">
      <c r="B35" s="34" t="str">
        <f>+Tuberia!I43</f>
        <v>Concreto</v>
      </c>
      <c r="C35" s="35" t="str">
        <f>+CONCATENATE(Tuberia!D43,"-",Tuberia!E43)</f>
        <v>P39-P34</v>
      </c>
      <c r="D35" s="35">
        <f>+Tuberia!G43</f>
        <v>8</v>
      </c>
      <c r="E35" s="36">
        <f>+Tuberia!F43</f>
        <v>79.239763376728988</v>
      </c>
      <c r="F35" s="37">
        <f>+VLOOKUP(D35,Condicionales!D:F,2,FALSE)</f>
        <v>0.2</v>
      </c>
      <c r="G35" s="38">
        <f>+VLOOKUP(D35,Condicionales!A:B,2,FALSE)</f>
        <v>0.8</v>
      </c>
      <c r="H35" s="36">
        <f t="shared" si="10"/>
        <v>1.4603576081144638</v>
      </c>
      <c r="I35" s="36">
        <f t="shared" si="11"/>
        <v>1.4075505094162963</v>
      </c>
      <c r="J35" s="36">
        <f t="shared" si="12"/>
        <v>1.4672873920987135</v>
      </c>
      <c r="K35" s="36">
        <v>1149</v>
      </c>
      <c r="L35" s="36">
        <v>1147.5396423918855</v>
      </c>
      <c r="M35" s="36">
        <v>1146.57</v>
      </c>
      <c r="N35" s="36">
        <v>1145.1624494905836</v>
      </c>
      <c r="O35" s="38">
        <f t="shared" si="13"/>
        <v>93.014004604447877</v>
      </c>
      <c r="P35" s="38">
        <f t="shared" si="14"/>
        <v>14.603257382863172</v>
      </c>
      <c r="Q35" s="38">
        <f t="shared" si="15"/>
        <v>2.4893905849652533</v>
      </c>
      <c r="R35" s="38">
        <f t="shared" si="16"/>
        <v>75.92135663661945</v>
      </c>
      <c r="S35" s="38">
        <f t="shared" si="17"/>
        <v>12.67836214027664</v>
      </c>
      <c r="T35" s="38">
        <f t="shared" si="18"/>
        <v>12.67836214027664</v>
      </c>
      <c r="U35" s="39">
        <f t="shared" si="19"/>
        <v>17.092647967828427</v>
      </c>
    </row>
    <row r="36" spans="2:21" s="33" customFormat="1" ht="13.5" customHeight="1" x14ac:dyDescent="0.25">
      <c r="B36" s="34" t="str">
        <f>+Tuberia!I44</f>
        <v>Recebo</v>
      </c>
      <c r="C36" s="35" t="str">
        <f>+CONCATENATE(Tuberia!D44,"-",Tuberia!E44)</f>
        <v>P18-P41</v>
      </c>
      <c r="D36" s="35">
        <f>+Tuberia!G44</f>
        <v>8</v>
      </c>
      <c r="E36" s="36">
        <f>+Tuberia!F44</f>
        <v>62.140529801410572</v>
      </c>
      <c r="F36" s="37">
        <f>+VLOOKUP(D36,Condicionales!D:F,2,FALSE)</f>
        <v>0.2</v>
      </c>
      <c r="G36" s="38">
        <f>+VLOOKUP(D36,Condicionales!A:B,2,FALSE)</f>
        <v>0.8</v>
      </c>
      <c r="H36" s="36">
        <f t="shared" si="10"/>
        <v>1.4231999999999516</v>
      </c>
      <c r="I36" s="36">
        <f t="shared" si="11"/>
        <v>1.4497153642669218</v>
      </c>
      <c r="J36" s="36">
        <f t="shared" si="12"/>
        <v>1.4697910154667702</v>
      </c>
      <c r="K36" s="36">
        <v>1173.442</v>
      </c>
      <c r="L36" s="36">
        <v>1172.0188000000001</v>
      </c>
      <c r="M36" s="36">
        <v>1152.9000000000001</v>
      </c>
      <c r="N36" s="36">
        <v>1151.4502846357332</v>
      </c>
      <c r="O36" s="38">
        <f t="shared" si="13"/>
        <v>73.066873918766674</v>
      </c>
      <c r="P36" s="38">
        <f t="shared" si="14"/>
        <v>11.45200480071067</v>
      </c>
      <c r="Q36" s="38">
        <f t="shared" si="15"/>
        <v>1.9522023191428908</v>
      </c>
      <c r="R36" s="38">
        <f t="shared" si="16"/>
        <v>59.662666798913122</v>
      </c>
      <c r="S36" s="38">
        <f t="shared" si="17"/>
        <v>0</v>
      </c>
      <c r="T36" s="38">
        <f t="shared" si="18"/>
        <v>0</v>
      </c>
      <c r="U36" s="39">
        <f t="shared" si="19"/>
        <v>13.404207119853552</v>
      </c>
    </row>
    <row r="37" spans="2:21" s="33" customFormat="1" ht="13.5" customHeight="1" x14ac:dyDescent="0.25">
      <c r="B37" s="34" t="str">
        <f>+Tuberia!I45</f>
        <v>Recebo</v>
      </c>
      <c r="C37" s="35" t="str">
        <f>+CONCATENATE(Tuberia!D45,"-",Tuberia!E45)</f>
        <v>P41-P40</v>
      </c>
      <c r="D37" s="35">
        <f>+Tuberia!G45</f>
        <v>8</v>
      </c>
      <c r="E37" s="36">
        <f>+Tuberia!F45</f>
        <v>30.164371367558775</v>
      </c>
      <c r="F37" s="37">
        <f>+VLOOKUP(D37,Condicionales!D:F,2,FALSE)</f>
        <v>0.2</v>
      </c>
      <c r="G37" s="38">
        <f>+VLOOKUP(D37,Condicionales!A:B,2,FALSE)</f>
        <v>0.8</v>
      </c>
      <c r="H37" s="36">
        <f t="shared" si="10"/>
        <v>1.4697153642669036</v>
      </c>
      <c r="I37" s="36">
        <f t="shared" si="11"/>
        <v>1.4661525010228615</v>
      </c>
      <c r="J37" s="36">
        <f t="shared" si="12"/>
        <v>1.501267265978216</v>
      </c>
      <c r="K37" s="36">
        <v>1152.9000000000001</v>
      </c>
      <c r="L37" s="36">
        <v>1151.4302846357332</v>
      </c>
      <c r="M37" s="36">
        <v>1149.8800000000001</v>
      </c>
      <c r="N37" s="36">
        <v>1148.4138474989772</v>
      </c>
      <c r="O37" s="38">
        <f t="shared" si="13"/>
        <v>36.227826666341237</v>
      </c>
      <c r="P37" s="38">
        <f t="shared" si="14"/>
        <v>5.5590534360693704</v>
      </c>
      <c r="Q37" s="38">
        <f t="shared" si="15"/>
        <v>0.94764167488476958</v>
      </c>
      <c r="R37" s="38">
        <f t="shared" si="16"/>
        <v>29.721131555387096</v>
      </c>
      <c r="S37" s="38">
        <f t="shared" si="17"/>
        <v>0</v>
      </c>
      <c r="T37" s="38">
        <f t="shared" si="18"/>
        <v>0</v>
      </c>
      <c r="U37" s="39">
        <f t="shared" si="19"/>
        <v>6.5066951109541407</v>
      </c>
    </row>
    <row r="38" spans="2:21" s="33" customFormat="1" ht="13.5" customHeight="1" x14ac:dyDescent="0.25">
      <c r="B38" s="34" t="str">
        <f>+Tuberia!I46</f>
        <v>Concreto</v>
      </c>
      <c r="C38" s="35" t="str">
        <f>+CONCATENATE(Tuberia!D46,"-",Tuberia!E46)</f>
        <v>P40-PT4</v>
      </c>
      <c r="D38" s="35">
        <f>+Tuberia!G46</f>
        <v>8</v>
      </c>
      <c r="E38" s="36">
        <f>+Tuberia!F46</f>
        <v>78.392861919947791</v>
      </c>
      <c r="F38" s="37">
        <f>+VLOOKUP(D38,Condicionales!D:F,2,FALSE)</f>
        <v>0.2</v>
      </c>
      <c r="G38" s="38">
        <f>+VLOOKUP(D38,Condicionales!A:B,2,FALSE)</f>
        <v>0.8</v>
      </c>
      <c r="H38" s="36">
        <f t="shared" si="10"/>
        <v>1.4861525010228434</v>
      </c>
      <c r="I38" s="36">
        <f t="shared" si="11"/>
        <v>1.4659740490214972</v>
      </c>
      <c r="J38" s="36">
        <f t="shared" si="12"/>
        <v>1.5093966083555037</v>
      </c>
      <c r="K38" s="36">
        <v>1149.8800000000001</v>
      </c>
      <c r="L38" s="36">
        <v>1148.3938474989773</v>
      </c>
      <c r="M38" s="36">
        <v>1147.9000000000001</v>
      </c>
      <c r="N38" s="36">
        <v>1146.4340259509786</v>
      </c>
      <c r="O38" s="38">
        <f t="shared" si="13"/>
        <v>94.660735921000423</v>
      </c>
      <c r="P38" s="38">
        <f t="shared" si="14"/>
        <v>14.447180188481624</v>
      </c>
      <c r="Q38" s="38">
        <f t="shared" si="15"/>
        <v>2.4627843910158704</v>
      </c>
      <c r="R38" s="38">
        <f t="shared" si="16"/>
        <v>77.750771341502926</v>
      </c>
      <c r="S38" s="38">
        <f t="shared" si="17"/>
        <v>12.54285790719165</v>
      </c>
      <c r="T38" s="38">
        <f t="shared" si="18"/>
        <v>12.54285790719165</v>
      </c>
      <c r="U38" s="39">
        <f t="shared" si="19"/>
        <v>16.909964579497498</v>
      </c>
    </row>
    <row r="39" spans="2:21" s="33" customFormat="1" ht="13.5" customHeight="1" x14ac:dyDescent="0.25">
      <c r="B39" s="34">
        <f>+Tuberia!I47</f>
        <v>0</v>
      </c>
      <c r="C39" s="35" t="str">
        <f>+CONCATENATE(Tuberia!D47,"-",Tuberia!E47)</f>
        <v>PT4-P34</v>
      </c>
      <c r="D39" s="35">
        <f>+Tuberia!G47</f>
        <v>8</v>
      </c>
      <c r="E39" s="36">
        <f>+Tuberia!F47</f>
        <v>57.7893588820641</v>
      </c>
      <c r="F39" s="37">
        <f>+VLOOKUP(D39,Condicionales!D:F,2,FALSE)</f>
        <v>0.2</v>
      </c>
      <c r="G39" s="38">
        <f>+VLOOKUP(D39,Condicionales!A:B,2,FALSE)</f>
        <v>0.8</v>
      </c>
      <c r="H39" s="36">
        <f t="shared" si="10"/>
        <v>1.485974049021479</v>
      </c>
      <c r="I39" s="36">
        <f t="shared" si="11"/>
        <v>1.485129303308895</v>
      </c>
      <c r="J39" s="36">
        <f t="shared" si="12"/>
        <v>1.5188850094985205</v>
      </c>
      <c r="K39" s="36">
        <v>1147.9000000000001</v>
      </c>
      <c r="L39" s="36">
        <v>1146.4140259509786</v>
      </c>
      <c r="M39" s="36">
        <v>1146.57</v>
      </c>
      <c r="N39" s="36">
        <v>1145.084870696691</v>
      </c>
      <c r="O39" s="38">
        <f t="shared" si="13"/>
        <v>70.220312731597886</v>
      </c>
      <c r="P39" s="38">
        <f t="shared" si="14"/>
        <v>10.650118649815038</v>
      </c>
      <c r="Q39" s="38">
        <f t="shared" si="15"/>
        <v>1.8155062531955666</v>
      </c>
      <c r="R39" s="38">
        <f t="shared" si="16"/>
        <v>57.754687828587279</v>
      </c>
      <c r="S39" s="38">
        <f t="shared" si="17"/>
        <v>0</v>
      </c>
      <c r="T39" s="38">
        <f t="shared" si="18"/>
        <v>0</v>
      </c>
      <c r="U39" s="39">
        <f t="shared" si="19"/>
        <v>12.465624903010607</v>
      </c>
    </row>
    <row r="40" spans="2:21" s="33" customFormat="1" ht="13.5" customHeight="1" x14ac:dyDescent="0.25">
      <c r="B40" s="34" t="str">
        <f>+Tuberia!I48</f>
        <v>Concreto</v>
      </c>
      <c r="C40" s="35" t="str">
        <f>+CONCATENATE(Tuberia!D48,"-",Tuberia!E48)</f>
        <v>P34-P32</v>
      </c>
      <c r="D40" s="35">
        <f>+Tuberia!G48</f>
        <v>8</v>
      </c>
      <c r="E40" s="36">
        <f>+Tuberia!F48</f>
        <v>84.400982482433179</v>
      </c>
      <c r="F40" s="37">
        <f>+VLOOKUP(D40,Condicionales!D:F,2,FALSE)</f>
        <v>0.2</v>
      </c>
      <c r="G40" s="38">
        <f>+VLOOKUP(D40,Condicionales!A:B,2,FALSE)</f>
        <v>0.8</v>
      </c>
      <c r="H40" s="36">
        <f t="shared" si="10"/>
        <v>1.5051293033088768</v>
      </c>
      <c r="I40" s="36">
        <f t="shared" si="11"/>
        <v>1.408117939936119</v>
      </c>
      <c r="J40" s="36">
        <f t="shared" si="12"/>
        <v>1.4899569549558314</v>
      </c>
      <c r="K40" s="36">
        <v>1146.57</v>
      </c>
      <c r="L40" s="36">
        <v>1145.0648706966911</v>
      </c>
      <c r="M40" s="36">
        <v>1130.268</v>
      </c>
      <c r="N40" s="36">
        <v>1128.8598820600639</v>
      </c>
      <c r="O40" s="38">
        <f t="shared" si="13"/>
        <v>100.60306468384529</v>
      </c>
      <c r="P40" s="38">
        <f t="shared" si="14"/>
        <v>15.554428963873772</v>
      </c>
      <c r="Q40" s="38">
        <f t="shared" si="15"/>
        <v>2.6515350652257292</v>
      </c>
      <c r="R40" s="38">
        <f t="shared" si="16"/>
        <v>82.397100654745785</v>
      </c>
      <c r="S40" s="38">
        <f t="shared" si="17"/>
        <v>13.504157197189311</v>
      </c>
      <c r="T40" s="38">
        <f t="shared" si="18"/>
        <v>13.504157197189311</v>
      </c>
      <c r="U40" s="39">
        <f t="shared" si="19"/>
        <v>18.205964029099505</v>
      </c>
    </row>
    <row r="41" spans="2:21" s="33" customFormat="1" ht="13.5" customHeight="1" x14ac:dyDescent="0.25">
      <c r="B41" s="34" t="str">
        <f>+Tuberia!I49</f>
        <v>Recebo</v>
      </c>
      <c r="C41" s="35" t="str">
        <f>+CONCATENATE(Tuberia!D49,"-",Tuberia!E49)</f>
        <v>P28-P29</v>
      </c>
      <c r="D41" s="35">
        <f>+Tuberia!G49</f>
        <v>8</v>
      </c>
      <c r="E41" s="36">
        <f>+Tuberia!F49</f>
        <v>61.892303689554161</v>
      </c>
      <c r="F41" s="37">
        <f>+VLOOKUP(D41,Condicionales!D:F,2,FALSE)</f>
        <v>0.2</v>
      </c>
      <c r="G41" s="38">
        <f>+VLOOKUP(D41,Condicionales!A:B,2,FALSE)</f>
        <v>0.8</v>
      </c>
      <c r="H41" s="36">
        <f t="shared" si="10"/>
        <v>1.4631999999999152</v>
      </c>
      <c r="I41" s="36">
        <f t="shared" si="11"/>
        <v>1.4014999739820269</v>
      </c>
      <c r="J41" s="36">
        <f t="shared" si="12"/>
        <v>1.4656833203243045</v>
      </c>
      <c r="K41" s="36">
        <v>1132.434</v>
      </c>
      <c r="L41" s="36">
        <v>1130.9708000000001</v>
      </c>
      <c r="M41" s="36">
        <v>1131.97</v>
      </c>
      <c r="N41" s="36">
        <v>1130.568500026018</v>
      </c>
      <c r="O41" s="38">
        <f t="shared" si="13"/>
        <v>72.571613739380751</v>
      </c>
      <c r="P41" s="38">
        <f t="shared" si="14"/>
        <v>11.406258704986573</v>
      </c>
      <c r="Q41" s="38">
        <f t="shared" si="15"/>
        <v>1.9444040658485182</v>
      </c>
      <c r="R41" s="38">
        <f t="shared" si="16"/>
        <v>59.220950968545665</v>
      </c>
      <c r="S41" s="38">
        <f t="shared" si="17"/>
        <v>0</v>
      </c>
      <c r="T41" s="38">
        <f t="shared" si="18"/>
        <v>0</v>
      </c>
      <c r="U41" s="39">
        <f t="shared" si="19"/>
        <v>13.350662770835086</v>
      </c>
    </row>
    <row r="42" spans="2:21" s="33" customFormat="1" ht="13.5" customHeight="1" x14ac:dyDescent="0.25">
      <c r="B42" s="34">
        <f>+Tuberia!I50</f>
        <v>0</v>
      </c>
      <c r="C42" s="35" t="str">
        <f>+CONCATENATE(Tuberia!D50,"-",Tuberia!E50)</f>
        <v>PT4a-P29</v>
      </c>
      <c r="D42" s="35">
        <f>+Tuberia!G50</f>
        <v>8</v>
      </c>
      <c r="E42" s="36">
        <f>+Tuberia!F50</f>
        <v>83.649419005752819</v>
      </c>
      <c r="F42" s="37">
        <f>+VLOOKUP(D42,Condicionales!D:F,2,FALSE)</f>
        <v>0.2</v>
      </c>
      <c r="G42" s="38">
        <f>+VLOOKUP(D42,Condicionales!A:B,2,FALSE)</f>
        <v>0.8</v>
      </c>
      <c r="H42" s="36">
        <f t="shared" si="10"/>
        <v>1.4431999999999334</v>
      </c>
      <c r="I42" s="36">
        <f t="shared" si="11"/>
        <v>1.4065896110928406</v>
      </c>
      <c r="J42" s="36">
        <f t="shared" si="12"/>
        <v>1.4582281388797205</v>
      </c>
      <c r="K42" s="36">
        <v>1147.9000000000001</v>
      </c>
      <c r="L42" s="36">
        <v>1146.4568000000002</v>
      </c>
      <c r="M42" s="36">
        <v>1131.97</v>
      </c>
      <c r="N42" s="36">
        <v>1130.5634103889072</v>
      </c>
      <c r="O42" s="38">
        <f t="shared" si="13"/>
        <v>97.583949276103084</v>
      </c>
      <c r="P42" s="38">
        <f t="shared" si="14"/>
        <v>15.415921800022927</v>
      </c>
      <c r="Q42" s="38">
        <f t="shared" si="15"/>
        <v>2.6279240022552748</v>
      </c>
      <c r="R42" s="38">
        <f t="shared" si="16"/>
        <v>79.540103473824885</v>
      </c>
      <c r="S42" s="38">
        <f t="shared" si="17"/>
        <v>0</v>
      </c>
      <c r="T42" s="38">
        <f t="shared" si="18"/>
        <v>0</v>
      </c>
      <c r="U42" s="39">
        <f t="shared" si="19"/>
        <v>18.043845802278199</v>
      </c>
    </row>
    <row r="43" spans="2:21" s="33" customFormat="1" ht="13.5" customHeight="1" x14ac:dyDescent="0.25">
      <c r="B43" s="34" t="str">
        <f>+Tuberia!I51</f>
        <v>Recebo</v>
      </c>
      <c r="C43" s="35" t="str">
        <f>+CONCATENATE(Tuberia!D51,"-",Tuberia!E51)</f>
        <v>P29-P32</v>
      </c>
      <c r="D43" s="35">
        <f>+Tuberia!G51</f>
        <v>8</v>
      </c>
      <c r="E43" s="36">
        <f>+Tuberia!F51</f>
        <v>59.472970028408703</v>
      </c>
      <c r="F43" s="37">
        <f>+VLOOKUP(D43,Condicionales!D:F,2,FALSE)</f>
        <v>0.2</v>
      </c>
      <c r="G43" s="38">
        <f>+VLOOKUP(D43,Condicionales!A:B,2,FALSE)</f>
        <v>0.8</v>
      </c>
      <c r="H43" s="36">
        <f t="shared" si="10"/>
        <v>1.4265896110928225</v>
      </c>
      <c r="I43" s="36">
        <f t="shared" si="11"/>
        <v>1.4493057419167599</v>
      </c>
      <c r="J43" s="36">
        <f t="shared" si="12"/>
        <v>1.4712810098381246</v>
      </c>
      <c r="K43" s="36">
        <v>1131.97</v>
      </c>
      <c r="L43" s="36">
        <v>1130.5434103889072</v>
      </c>
      <c r="M43" s="36">
        <v>1130.268</v>
      </c>
      <c r="N43" s="36">
        <v>1128.8186942580833</v>
      </c>
      <c r="O43" s="38">
        <f t="shared" si="13"/>
        <v>70.001161121175741</v>
      </c>
      <c r="P43" s="38">
        <f t="shared" si="14"/>
        <v>10.960394777039667</v>
      </c>
      <c r="Q43" s="38">
        <f t="shared" si="15"/>
        <v>1.8683984572841474</v>
      </c>
      <c r="R43" s="38">
        <f t="shared" si="16"/>
        <v>57.17236788685193</v>
      </c>
      <c r="S43" s="38">
        <f t="shared" si="17"/>
        <v>0</v>
      </c>
      <c r="T43" s="38">
        <f t="shared" si="18"/>
        <v>0</v>
      </c>
      <c r="U43" s="39">
        <f t="shared" si="19"/>
        <v>12.828793234323811</v>
      </c>
    </row>
    <row r="44" spans="2:21" s="33" customFormat="1" ht="13.5" customHeight="1" x14ac:dyDescent="0.25">
      <c r="B44" s="34" t="str">
        <f>+Tuberia!I52</f>
        <v>Recebo</v>
      </c>
      <c r="C44" s="35" t="str">
        <f>+CONCATENATE(Tuberia!D52,"-",Tuberia!E52)</f>
        <v>P32-P33</v>
      </c>
      <c r="D44" s="35">
        <f>+Tuberia!G52</f>
        <v>8</v>
      </c>
      <c r="E44" s="36">
        <f>+Tuberia!F52</f>
        <v>119.23052060609312</v>
      </c>
      <c r="F44" s="37">
        <f>+VLOOKUP(D44,Condicionales!D:F,2,FALSE)</f>
        <v>0.2</v>
      </c>
      <c r="G44" s="38">
        <f>+VLOOKUP(D44,Condicionales!A:B,2,FALSE)</f>
        <v>0.8</v>
      </c>
      <c r="H44" s="36">
        <f t="shared" si="10"/>
        <v>1.4693057419167417</v>
      </c>
      <c r="I44" s="36">
        <f t="shared" si="11"/>
        <v>1.4038398525233333</v>
      </c>
      <c r="J44" s="36">
        <f t="shared" si="12"/>
        <v>1.4699061305533709</v>
      </c>
      <c r="K44" s="36">
        <v>1130.268</v>
      </c>
      <c r="L44" s="36">
        <v>1128.7986942580833</v>
      </c>
      <c r="M44" s="36">
        <v>1128.116</v>
      </c>
      <c r="N44" s="36">
        <v>1126.7121601474767</v>
      </c>
      <c r="O44" s="38">
        <f t="shared" si="13"/>
        <v>140.20613855037303</v>
      </c>
      <c r="P44" s="38">
        <f t="shared" si="14"/>
        <v>21.973235483119684</v>
      </c>
      <c r="Q44" s="38">
        <f t="shared" si="15"/>
        <v>3.7457372761978864</v>
      </c>
      <c r="R44" s="38">
        <f t="shared" si="16"/>
        <v>114.48716579105545</v>
      </c>
      <c r="S44" s="38">
        <f t="shared" si="17"/>
        <v>0</v>
      </c>
      <c r="T44" s="38">
        <f t="shared" si="18"/>
        <v>0</v>
      </c>
      <c r="U44" s="39">
        <f t="shared" si="19"/>
        <v>25.71897275931758</v>
      </c>
    </row>
    <row r="45" spans="2:21" s="33" customFormat="1" ht="13.5" customHeight="1" x14ac:dyDescent="0.25">
      <c r="B45" s="34" t="str">
        <f>+Tuberia!I53</f>
        <v>Concreto</v>
      </c>
      <c r="C45" s="35" t="str">
        <f>+CONCATENATE(Tuberia!D53,"-",Tuberia!E53)</f>
        <v>P38a-P37</v>
      </c>
      <c r="D45" s="35">
        <f>+Tuberia!G53</f>
        <v>8</v>
      </c>
      <c r="E45" s="36">
        <f>+Tuberia!F53</f>
        <v>25.593332510636401</v>
      </c>
      <c r="F45" s="37">
        <f>+VLOOKUP(D45,Condicionales!D:F,2,FALSE)</f>
        <v>0.2</v>
      </c>
      <c r="G45" s="38">
        <f>+VLOOKUP(D45,Condicionales!A:B,2,FALSE)</f>
        <v>0.8</v>
      </c>
      <c r="H45" s="36">
        <f t="shared" si="10"/>
        <v>1.4431999999999334</v>
      </c>
      <c r="I45" s="36">
        <f t="shared" si="11"/>
        <v>1.4388665021274392</v>
      </c>
      <c r="J45" s="36">
        <f t="shared" si="12"/>
        <v>1.4743665843970197</v>
      </c>
      <c r="K45" s="36">
        <v>1141.0899999999999</v>
      </c>
      <c r="L45" s="36">
        <v>1139.6468</v>
      </c>
      <c r="M45" s="36">
        <v>1135.9670000000001</v>
      </c>
      <c r="N45" s="36">
        <v>1134.5281334978727</v>
      </c>
      <c r="O45" s="38">
        <f t="shared" si="13"/>
        <v>30.187163389635352</v>
      </c>
      <c r="P45" s="38">
        <f t="shared" si="14"/>
        <v>4.7166473751457998</v>
      </c>
      <c r="Q45" s="38">
        <f t="shared" si="15"/>
        <v>0.80403825396296136</v>
      </c>
      <c r="R45" s="38">
        <f t="shared" si="16"/>
        <v>24.66647776052659</v>
      </c>
      <c r="S45" s="38">
        <f t="shared" si="17"/>
        <v>4.0949332017018252</v>
      </c>
      <c r="T45" s="38">
        <f t="shared" si="18"/>
        <v>4.0949332017018252</v>
      </c>
      <c r="U45" s="39">
        <f t="shared" si="19"/>
        <v>5.5206856291087618</v>
      </c>
    </row>
    <row r="46" spans="2:21" s="33" customFormat="1" ht="13.5" customHeight="1" x14ac:dyDescent="0.25">
      <c r="B46" s="34" t="str">
        <f>+Tuberia!I54</f>
        <v>Recebo</v>
      </c>
      <c r="C46" s="35" t="str">
        <f>+CONCATENATE(Tuberia!D54,"-",Tuberia!E54)</f>
        <v>P37-P35</v>
      </c>
      <c r="D46" s="35">
        <f>+Tuberia!G54</f>
        <v>8</v>
      </c>
      <c r="E46" s="36">
        <f>+Tuberia!F54</f>
        <v>20.862348405680518</v>
      </c>
      <c r="F46" s="37">
        <f>+VLOOKUP(D46,Condicionales!D:F,2,FALSE)</f>
        <v>0.2</v>
      </c>
      <c r="G46" s="38">
        <f>+VLOOKUP(D46,Condicionales!A:B,2,FALSE)</f>
        <v>0.8</v>
      </c>
      <c r="H46" s="36">
        <f t="shared" si="10"/>
        <v>1.458866502127421</v>
      </c>
      <c r="I46" s="36">
        <f t="shared" si="11"/>
        <v>1.4564819386225736</v>
      </c>
      <c r="J46" s="36">
        <f t="shared" si="12"/>
        <v>1.4910075537083307</v>
      </c>
      <c r="K46" s="36">
        <v>1135.9670000000001</v>
      </c>
      <c r="L46" s="36">
        <v>1134.5081334978727</v>
      </c>
      <c r="M46" s="36">
        <v>1131.2080000000001</v>
      </c>
      <c r="N46" s="36">
        <v>1129.7515180613775</v>
      </c>
      <c r="O46" s="38">
        <f t="shared" si="13"/>
        <v>24.884735248771683</v>
      </c>
      <c r="P46" s="38">
        <f t="shared" si="14"/>
        <v>3.8447646786965204</v>
      </c>
      <c r="Q46" s="38">
        <f t="shared" si="15"/>
        <v>0.65541000487916656</v>
      </c>
      <c r="R46" s="38">
        <f t="shared" si="16"/>
        <v>20.384560565195997</v>
      </c>
      <c r="S46" s="38">
        <f t="shared" si="17"/>
        <v>0</v>
      </c>
      <c r="T46" s="38">
        <f t="shared" si="18"/>
        <v>0</v>
      </c>
      <c r="U46" s="39">
        <f t="shared" si="19"/>
        <v>4.5001746835756862</v>
      </c>
    </row>
    <row r="47" spans="2:21" s="33" customFormat="1" ht="13.5" customHeight="1" x14ac:dyDescent="0.25">
      <c r="B47" s="34" t="str">
        <f>+Tuberia!I55</f>
        <v>Recebo</v>
      </c>
      <c r="C47" s="35" t="str">
        <f>+CONCATENATE(Tuberia!D55,"-",Tuberia!E55)</f>
        <v>P35-P33</v>
      </c>
      <c r="D47" s="35">
        <f>+Tuberia!G55</f>
        <v>8</v>
      </c>
      <c r="E47" s="36">
        <f>+Tuberia!F55</f>
        <v>39.795156790745281</v>
      </c>
      <c r="F47" s="37">
        <f>+VLOOKUP(D47,Condicionales!D:F,2,FALSE)</f>
        <v>0.2</v>
      </c>
      <c r="G47" s="38">
        <f>+VLOOKUP(D47,Condicionales!A:B,2,FALSE)</f>
        <v>0.8</v>
      </c>
      <c r="H47" s="36">
        <f t="shared" si="10"/>
        <v>1.4764819386225554</v>
      </c>
      <c r="I47" s="36">
        <f t="shared" si="11"/>
        <v>1.4487090115098908</v>
      </c>
      <c r="J47" s="36">
        <f t="shared" si="12"/>
        <v>1.4959288083995566</v>
      </c>
      <c r="K47" s="36">
        <v>1131.2080000000001</v>
      </c>
      <c r="L47" s="36">
        <v>1129.7315180613775</v>
      </c>
      <c r="M47" s="36">
        <v>1128.116</v>
      </c>
      <c r="N47" s="36">
        <v>1126.6672909884901</v>
      </c>
      <c r="O47" s="38">
        <f t="shared" si="13"/>
        <v>47.624577182442493</v>
      </c>
      <c r="P47" s="38">
        <f t="shared" si="14"/>
        <v>7.3339304970377599</v>
      </c>
      <c r="Q47" s="38">
        <f t="shared" si="15"/>
        <v>1.2502017222225936</v>
      </c>
      <c r="R47" s="38">
        <f t="shared" si="16"/>
        <v>39.040444963182139</v>
      </c>
      <c r="S47" s="38">
        <f t="shared" si="17"/>
        <v>0</v>
      </c>
      <c r="T47" s="38">
        <f t="shared" si="18"/>
        <v>0</v>
      </c>
      <c r="U47" s="39">
        <f t="shared" si="19"/>
        <v>8.5841322192603542</v>
      </c>
    </row>
    <row r="48" spans="2:21" s="33" customFormat="1" ht="13.5" customHeight="1" x14ac:dyDescent="0.25">
      <c r="B48" s="34" t="str">
        <f>+Tuberia!I56</f>
        <v>Concreto</v>
      </c>
      <c r="C48" s="35" t="str">
        <f>+CONCATENATE(Tuberia!D56,"-",Tuberia!E56)</f>
        <v>P33-P36</v>
      </c>
      <c r="D48" s="35">
        <f>+Tuberia!G56</f>
        <v>8</v>
      </c>
      <c r="E48" s="36">
        <f>+Tuberia!F56</f>
        <v>72.416869063775479</v>
      </c>
      <c r="F48" s="37">
        <f>+VLOOKUP(D48,Condicionales!D:F,2,FALSE)</f>
        <v>0.2</v>
      </c>
      <c r="G48" s="38">
        <f>+VLOOKUP(D48,Condicionales!A:B,2,FALSE)</f>
        <v>0.8</v>
      </c>
      <c r="H48" s="36">
        <f t="shared" si="10"/>
        <v>1.4687090115098727</v>
      </c>
      <c r="I48" s="36">
        <f t="shared" si="11"/>
        <v>1.4958825596781935</v>
      </c>
      <c r="J48" s="36">
        <f t="shared" si="12"/>
        <v>1.5156291189273665</v>
      </c>
      <c r="K48" s="36">
        <v>1128.116</v>
      </c>
      <c r="L48" s="36">
        <v>1126.6472909884901</v>
      </c>
      <c r="M48" s="36">
        <v>1125.681</v>
      </c>
      <c r="N48" s="36">
        <v>1124.1851174403218</v>
      </c>
      <c r="O48" s="38">
        <f t="shared" si="13"/>
        <v>87.805692363686802</v>
      </c>
      <c r="P48" s="38">
        <f t="shared" si="14"/>
        <v>13.345852293521443</v>
      </c>
      <c r="Q48" s="38">
        <f t="shared" si="15"/>
        <v>2.2750430384673104</v>
      </c>
      <c r="R48" s="38">
        <f t="shared" si="16"/>
        <v>72.184797031698039</v>
      </c>
      <c r="S48" s="38">
        <f t="shared" si="17"/>
        <v>11.586699050204079</v>
      </c>
      <c r="T48" s="38">
        <f t="shared" si="18"/>
        <v>11.586699050204079</v>
      </c>
      <c r="U48" s="39">
        <f t="shared" si="19"/>
        <v>15.620895331988763</v>
      </c>
    </row>
    <row r="49" spans="2:21" s="33" customFormat="1" ht="13.5" customHeight="1" x14ac:dyDescent="0.25">
      <c r="B49" s="34" t="str">
        <f>+Tuberia!I57</f>
        <v>Recebo</v>
      </c>
      <c r="C49" s="35" t="str">
        <f>+CONCATENATE(Tuberia!D57,"-",Tuberia!E57)</f>
        <v>P36-P48</v>
      </c>
      <c r="D49" s="35">
        <f>+Tuberia!G57</f>
        <v>8</v>
      </c>
      <c r="E49" s="36">
        <f>+Tuberia!F57</f>
        <v>44.302145501092831</v>
      </c>
      <c r="F49" s="37">
        <f>+VLOOKUP(D49,Condicionales!D:F,2,FALSE)</f>
        <v>0.2</v>
      </c>
      <c r="G49" s="38">
        <f>+VLOOKUP(D49,Condicionales!A:B,2,FALSE)</f>
        <v>0.8</v>
      </c>
      <c r="H49" s="36">
        <f t="shared" si="10"/>
        <v>1.5158825596781753</v>
      </c>
      <c r="I49" s="36">
        <f t="shared" si="11"/>
        <v>1.3986018691880417</v>
      </c>
      <c r="J49" s="36">
        <f t="shared" si="12"/>
        <v>1.490575547766442</v>
      </c>
      <c r="K49" s="36">
        <v>1125.681</v>
      </c>
      <c r="L49" s="36">
        <v>1124.1651174403219</v>
      </c>
      <c r="M49" s="36">
        <v>1125.165</v>
      </c>
      <c r="N49" s="36">
        <v>1123.7663981308119</v>
      </c>
      <c r="O49" s="38">
        <f t="shared" si="13"/>
        <v>52.828555838016051</v>
      </c>
      <c r="P49" s="38">
        <f t="shared" si="14"/>
        <v>8.1645326259960687</v>
      </c>
      <c r="Q49" s="38">
        <f t="shared" si="15"/>
        <v>1.3917929484449936</v>
      </c>
      <c r="R49" s="38">
        <f t="shared" si="16"/>
        <v>43.27223026357499</v>
      </c>
      <c r="S49" s="38">
        <f t="shared" si="17"/>
        <v>0</v>
      </c>
      <c r="T49" s="38">
        <f t="shared" si="18"/>
        <v>0</v>
      </c>
      <c r="U49" s="39">
        <f t="shared" si="19"/>
        <v>9.5563255744410611</v>
      </c>
    </row>
    <row r="50" spans="2:21" s="33" customFormat="1" ht="13.5" customHeight="1" x14ac:dyDescent="0.25">
      <c r="B50" s="34" t="str">
        <f>+Tuberia!I58</f>
        <v>Concreto</v>
      </c>
      <c r="C50" s="35" t="str">
        <f>+CONCATENATE(Tuberia!D58,"-",Tuberia!E58)</f>
        <v>P44-P43</v>
      </c>
      <c r="D50" s="35">
        <f>+Tuberia!G58</f>
        <v>8</v>
      </c>
      <c r="E50" s="36">
        <f>+Tuberia!F58</f>
        <v>55.419491706438443</v>
      </c>
      <c r="F50" s="37">
        <f>+VLOOKUP(D50,Condicionales!D:F,2,FALSE)</f>
        <v>0.2</v>
      </c>
      <c r="G50" s="38">
        <f>+VLOOKUP(D50,Condicionales!A:B,2,FALSE)</f>
        <v>0.8</v>
      </c>
      <c r="H50" s="36">
        <f t="shared" si="10"/>
        <v>1.4131999999999607</v>
      </c>
      <c r="I50" s="36">
        <f t="shared" si="11"/>
        <v>1.4278906955246384</v>
      </c>
      <c r="J50" s="36">
        <f t="shared" si="12"/>
        <v>1.453878681095633</v>
      </c>
      <c r="K50" s="36">
        <v>1159.761</v>
      </c>
      <c r="L50" s="36">
        <v>1158.3478</v>
      </c>
      <c r="M50" s="36">
        <v>1154.4000000000001</v>
      </c>
      <c r="N50" s="36">
        <v>1152.9721093044755</v>
      </c>
      <c r="O50" s="38">
        <f t="shared" si="13"/>
        <v>64.458574007317679</v>
      </c>
      <c r="P50" s="38">
        <f t="shared" si="14"/>
        <v>10.213371001234552</v>
      </c>
      <c r="Q50" s="38">
        <f t="shared" si="15"/>
        <v>1.741054680106275</v>
      </c>
      <c r="R50" s="38">
        <f t="shared" si="16"/>
        <v>52.504148325976857</v>
      </c>
      <c r="S50" s="38">
        <f t="shared" si="17"/>
        <v>8.8671186730301521</v>
      </c>
      <c r="T50" s="38">
        <f t="shared" si="18"/>
        <v>8.8671186730301521</v>
      </c>
      <c r="U50" s="39">
        <f t="shared" si="19"/>
        <v>11.954425681340823</v>
      </c>
    </row>
    <row r="51" spans="2:21" s="33" customFormat="1" ht="13.5" customHeight="1" x14ac:dyDescent="0.25">
      <c r="B51" s="34" t="str">
        <f>+Tuberia!I59</f>
        <v>Concreto</v>
      </c>
      <c r="C51" s="35" t="str">
        <f>+CONCATENATE(Tuberia!D59,"-",Tuberia!E59)</f>
        <v>P43-P45</v>
      </c>
      <c r="D51" s="35">
        <f>+Tuberia!G59</f>
        <v>8</v>
      </c>
      <c r="E51" s="36">
        <f>+Tuberia!F59</f>
        <v>40.741197822351801</v>
      </c>
      <c r="F51" s="37">
        <f>+VLOOKUP(D51,Condicionales!D:F,2,FALSE)</f>
        <v>0.2</v>
      </c>
      <c r="G51" s="38">
        <f>+VLOOKUP(D51,Condicionales!A:B,2,FALSE)</f>
        <v>0.8</v>
      </c>
      <c r="H51" s="36">
        <f t="shared" si="10"/>
        <v>1.4478906955246202</v>
      </c>
      <c r="I51" s="36">
        <f t="shared" si="11"/>
        <v>1.4198239079030373</v>
      </c>
      <c r="J51" s="36">
        <f t="shared" si="12"/>
        <v>1.4671906350471622</v>
      </c>
      <c r="K51" s="36">
        <v>1154.4000000000001</v>
      </c>
      <c r="L51" s="36">
        <v>1152.9521093044755</v>
      </c>
      <c r="M51" s="36">
        <v>1147.1199999999999</v>
      </c>
      <c r="N51" s="36">
        <v>1145.7001760920969</v>
      </c>
      <c r="O51" s="38">
        <f t="shared" si="13"/>
        <v>47.820083124446718</v>
      </c>
      <c r="P51" s="38">
        <f t="shared" si="14"/>
        <v>7.5082783255846159</v>
      </c>
      <c r="Q51" s="38">
        <f t="shared" si="15"/>
        <v>1.279922477771489</v>
      </c>
      <c r="R51" s="38">
        <f t="shared" si="16"/>
        <v>39.03188232109062</v>
      </c>
      <c r="S51" s="38">
        <f t="shared" si="17"/>
        <v>6.5185916515762896</v>
      </c>
      <c r="T51" s="38">
        <f t="shared" si="18"/>
        <v>6.5185916515762896</v>
      </c>
      <c r="U51" s="39">
        <f t="shared" si="19"/>
        <v>8.7882008033560979</v>
      </c>
    </row>
    <row r="52" spans="2:21" s="33" customFormat="1" ht="13.5" customHeight="1" x14ac:dyDescent="0.25">
      <c r="B52" s="34" t="str">
        <f>+Tuberia!I60</f>
        <v>Concreto</v>
      </c>
      <c r="C52" s="35" t="str">
        <f>+CONCATENATE(Tuberia!D60,"-",Tuberia!E60)</f>
        <v>P45-P38</v>
      </c>
      <c r="D52" s="35">
        <f>+Tuberia!G60</f>
        <v>8</v>
      </c>
      <c r="E52" s="36">
        <f>+Tuberia!F60</f>
        <v>40.801555117421678</v>
      </c>
      <c r="F52" s="37">
        <f>+VLOOKUP(D52,Condicionales!D:F,2,FALSE)</f>
        <v>0.2</v>
      </c>
      <c r="G52" s="38">
        <f>+VLOOKUP(D52,Condicionales!A:B,2,FALSE)</f>
        <v>0.8</v>
      </c>
      <c r="H52" s="36">
        <f t="shared" si="10"/>
        <v>1.4398239079030191</v>
      </c>
      <c r="I52" s="36">
        <f t="shared" si="11"/>
        <v>1.4076525101640982</v>
      </c>
      <c r="J52" s="36">
        <f t="shared" si="12"/>
        <v>1.4570715423668921</v>
      </c>
      <c r="K52" s="36">
        <v>1147.1199999999999</v>
      </c>
      <c r="L52" s="36">
        <v>1145.6801760920969</v>
      </c>
      <c r="M52" s="36">
        <v>1141.0899999999999</v>
      </c>
      <c r="N52" s="36">
        <v>1139.6823474898358</v>
      </c>
      <c r="O52" s="38">
        <f t="shared" si="13"/>
        <v>47.560627876727487</v>
      </c>
      <c r="P52" s="38">
        <f t="shared" si="14"/>
        <v>7.5194016944246815</v>
      </c>
      <c r="Q52" s="38">
        <f t="shared" si="15"/>
        <v>1.2818186581193098</v>
      </c>
      <c r="R52" s="38">
        <f t="shared" si="16"/>
        <v>38.759407524183494</v>
      </c>
      <c r="S52" s="38">
        <f t="shared" si="17"/>
        <v>6.5282488187874694</v>
      </c>
      <c r="T52" s="38">
        <f t="shared" si="18"/>
        <v>6.5282488187874694</v>
      </c>
      <c r="U52" s="39">
        <f t="shared" si="19"/>
        <v>8.8012203525439929</v>
      </c>
    </row>
    <row r="53" spans="2:21" s="33" customFormat="1" ht="13.5" customHeight="1" x14ac:dyDescent="0.25">
      <c r="B53" s="34" t="str">
        <f>+Tuberia!I61</f>
        <v>Concreto</v>
      </c>
      <c r="C53" s="35" t="str">
        <f>+CONCATENATE(Tuberia!D61,"-",Tuberia!E61)</f>
        <v>P34a-P38</v>
      </c>
      <c r="D53" s="35">
        <f>+Tuberia!G61</f>
        <v>8</v>
      </c>
      <c r="E53" s="36">
        <f>+Tuberia!F61</f>
        <v>119.4066745168998</v>
      </c>
      <c r="F53" s="37">
        <f>+VLOOKUP(D53,Condicionales!D:F,2,FALSE)</f>
        <v>0.2</v>
      </c>
      <c r="G53" s="38">
        <f>+VLOOKUP(D53,Condicionales!A:B,2,FALSE)</f>
        <v>0.8</v>
      </c>
      <c r="H53" s="36">
        <f t="shared" si="10"/>
        <v>1.4631999999999152</v>
      </c>
      <c r="I53" s="36">
        <f t="shared" si="11"/>
        <v>1.475907027777339</v>
      </c>
      <c r="J53" s="36">
        <f t="shared" si="12"/>
        <v>1.5028868472219605</v>
      </c>
      <c r="K53" s="36">
        <v>1146.57</v>
      </c>
      <c r="L53" s="36">
        <v>1145.1068</v>
      </c>
      <c r="M53" s="36">
        <v>1141.0899999999999</v>
      </c>
      <c r="N53" s="36">
        <v>1139.6140929722226</v>
      </c>
      <c r="O53" s="38">
        <f t="shared" si="13"/>
        <v>143.5637764815699</v>
      </c>
      <c r="P53" s="38">
        <f t="shared" si="14"/>
        <v>22.00569924612056</v>
      </c>
      <c r="Q53" s="38">
        <f t="shared" si="15"/>
        <v>3.7512713145187999</v>
      </c>
      <c r="R53" s="38">
        <f t="shared" si="16"/>
        <v>117.80680592093056</v>
      </c>
      <c r="S53" s="38">
        <f t="shared" si="17"/>
        <v>19.10506792270397</v>
      </c>
      <c r="T53" s="38">
        <f t="shared" si="18"/>
        <v>19.10506792270397</v>
      </c>
      <c r="U53" s="39">
        <f t="shared" si="19"/>
        <v>25.756970560639346</v>
      </c>
    </row>
    <row r="54" spans="2:21" s="33" customFormat="1" ht="13.5" customHeight="1" x14ac:dyDescent="0.25">
      <c r="B54" s="34" t="str">
        <f>+Tuberia!I62</f>
        <v>Concreto</v>
      </c>
      <c r="C54" s="35" t="str">
        <f>+CONCATENATE(Tuberia!D62,"-",Tuberia!E62)</f>
        <v>P38-P46</v>
      </c>
      <c r="D54" s="35">
        <f>+Tuberia!G62</f>
        <v>8</v>
      </c>
      <c r="E54" s="36">
        <f>+Tuberia!F62</f>
        <v>118.60074671350091</v>
      </c>
      <c r="F54" s="37">
        <f>+VLOOKUP(D54,Condicionales!D:F,2,FALSE)</f>
        <v>0.2</v>
      </c>
      <c r="G54" s="38">
        <f>+VLOOKUP(D54,Condicionales!A:B,2,FALSE)</f>
        <v>0.8</v>
      </c>
      <c r="H54" s="36">
        <f t="shared" si="10"/>
        <v>1.4959070277773208</v>
      </c>
      <c r="I54" s="36">
        <f t="shared" si="11"/>
        <v>1.4041831925544557</v>
      </c>
      <c r="J54" s="36">
        <f t="shared" si="12"/>
        <v>1.4833784434992217</v>
      </c>
      <c r="K54" s="36">
        <v>1141.0899999999999</v>
      </c>
      <c r="L54" s="36">
        <v>1139.5940929722226</v>
      </c>
      <c r="M54" s="36">
        <v>1128.9010000000001</v>
      </c>
      <c r="N54" s="36">
        <v>1127.4968168074456</v>
      </c>
      <c r="O54" s="38">
        <f t="shared" si="13"/>
        <v>140.74383284617474</v>
      </c>
      <c r="P54" s="38">
        <f t="shared" si="14"/>
        <v>21.857173169773191</v>
      </c>
      <c r="Q54" s="38">
        <f t="shared" si="15"/>
        <v>3.7259523458539832</v>
      </c>
      <c r="R54" s="38">
        <f t="shared" si="16"/>
        <v>115.16070733054757</v>
      </c>
      <c r="S54" s="38">
        <f t="shared" si="17"/>
        <v>18.97611947416015</v>
      </c>
      <c r="T54" s="38">
        <f t="shared" si="18"/>
        <v>18.97611947416015</v>
      </c>
      <c r="U54" s="39">
        <f t="shared" si="19"/>
        <v>25.583125515627174</v>
      </c>
    </row>
    <row r="55" spans="2:21" s="33" customFormat="1" ht="13.5" customHeight="1" x14ac:dyDescent="0.25">
      <c r="B55" s="34" t="str">
        <f>+Tuberia!I63</f>
        <v>Concreto</v>
      </c>
      <c r="C55" s="35" t="str">
        <f>+CONCATENATE(Tuberia!D63,"-",Tuberia!E63)</f>
        <v>P46-P47</v>
      </c>
      <c r="D55" s="35">
        <f>+Tuberia!G63</f>
        <v>8</v>
      </c>
      <c r="E55" s="36">
        <f>+Tuberia!F63</f>
        <v>32.053064892456071</v>
      </c>
      <c r="F55" s="37">
        <f>+VLOOKUP(D55,Condicionales!D:F,2,FALSE)</f>
        <v>0.2</v>
      </c>
      <c r="G55" s="38">
        <f>+VLOOKUP(D55,Condicionales!A:B,2,FALSE)</f>
        <v>0.8</v>
      </c>
      <c r="H55" s="36">
        <f t="shared" si="10"/>
        <v>1.4241831925544375</v>
      </c>
      <c r="I55" s="36">
        <f t="shared" si="11"/>
        <v>1.4015875786283232</v>
      </c>
      <c r="J55" s="36">
        <f t="shared" si="12"/>
        <v>1.4462187189247138</v>
      </c>
      <c r="K55" s="36">
        <v>1128.9010000000001</v>
      </c>
      <c r="L55" s="36">
        <v>1127.4768168074456</v>
      </c>
      <c r="M55" s="36">
        <v>1126.2180000000001</v>
      </c>
      <c r="N55" s="36">
        <v>1124.8164124213718</v>
      </c>
      <c r="O55" s="38">
        <f t="shared" si="13"/>
        <v>37.084593957102832</v>
      </c>
      <c r="P55" s="38">
        <f t="shared" si="14"/>
        <v>5.9071246125353305</v>
      </c>
      <c r="Q55" s="38">
        <f t="shared" si="15"/>
        <v>1.0069767319117691</v>
      </c>
      <c r="R55" s="38">
        <f t="shared" si="16"/>
        <v>30.170492612655732</v>
      </c>
      <c r="S55" s="38">
        <f t="shared" si="17"/>
        <v>5.1284903827929726</v>
      </c>
      <c r="T55" s="38">
        <f t="shared" si="18"/>
        <v>5.1284903827929726</v>
      </c>
      <c r="U55" s="39">
        <f t="shared" si="19"/>
        <v>6.9141013444471007</v>
      </c>
    </row>
    <row r="56" spans="2:21" s="33" customFormat="1" ht="13.5" customHeight="1" x14ac:dyDescent="0.25">
      <c r="B56" s="34" t="str">
        <f>+Tuberia!I64</f>
        <v>Recebo</v>
      </c>
      <c r="C56" s="35" t="str">
        <f>+CONCATENATE(Tuberia!D64,"-",Tuberia!E64)</f>
        <v>P47-P48</v>
      </c>
      <c r="D56" s="35">
        <f>+Tuberia!G64</f>
        <v>8</v>
      </c>
      <c r="E56" s="36">
        <f>+Tuberia!F64</f>
        <v>42.483599294315916</v>
      </c>
      <c r="F56" s="37">
        <f>+VLOOKUP(D56,Condicionales!D:F,2,FALSE)</f>
        <v>0.2</v>
      </c>
      <c r="G56" s="38">
        <f>+VLOOKUP(D56,Condicionales!A:B,2,FALSE)</f>
        <v>0.8</v>
      </c>
      <c r="H56" s="36">
        <f t="shared" si="10"/>
        <v>1.421587578628305</v>
      </c>
      <c r="I56" s="36">
        <f t="shared" si="11"/>
        <v>1.4306775609861688</v>
      </c>
      <c r="J56" s="36">
        <f t="shared" si="12"/>
        <v>1.4594659031405703</v>
      </c>
      <c r="K56" s="36">
        <v>1126.2180000000001</v>
      </c>
      <c r="L56" s="36">
        <v>1124.7964124213718</v>
      </c>
      <c r="M56" s="36">
        <v>1125.165</v>
      </c>
      <c r="N56" s="36">
        <v>1123.7343224390138</v>
      </c>
      <c r="O56" s="38">
        <f t="shared" si="13"/>
        <v>49.602691690192707</v>
      </c>
      <c r="P56" s="38">
        <f t="shared" si="14"/>
        <v>7.8293890416578069</v>
      </c>
      <c r="Q56" s="38">
        <f t="shared" si="15"/>
        <v>1.334661634410754</v>
      </c>
      <c r="R56" s="38">
        <f t="shared" si="16"/>
        <v>40.438641014124144</v>
      </c>
      <c r="S56" s="38">
        <f t="shared" si="17"/>
        <v>0</v>
      </c>
      <c r="T56" s="38">
        <f t="shared" si="18"/>
        <v>0</v>
      </c>
      <c r="U56" s="39">
        <f t="shared" si="19"/>
        <v>9.1640506760685625</v>
      </c>
    </row>
    <row r="57" spans="2:21" s="33" customFormat="1" ht="13.5" customHeight="1" x14ac:dyDescent="0.25">
      <c r="B57" s="34" t="str">
        <f>+Tuberia!I65</f>
        <v>Recebo</v>
      </c>
      <c r="C57" s="35" t="str">
        <f>+CONCATENATE(Tuberia!D65,"-",Tuberia!E65)</f>
        <v>P48-P49</v>
      </c>
      <c r="D57" s="35">
        <f>+Tuberia!G65</f>
        <v>8</v>
      </c>
      <c r="E57" s="36">
        <f>+Tuberia!F65</f>
        <v>42.848156273053341</v>
      </c>
      <c r="F57" s="37">
        <f>+VLOOKUP(D57,Condicionales!D:F,2,FALSE)</f>
        <v>0.2</v>
      </c>
      <c r="G57" s="38">
        <f>+VLOOKUP(D57,Condicionales!A:B,2,FALSE)</f>
        <v>0.8</v>
      </c>
      <c r="H57" s="36">
        <f t="shared" si="10"/>
        <v>1.4506775609861506</v>
      </c>
      <c r="I57" s="36">
        <f t="shared" si="11"/>
        <v>1.418792530174187</v>
      </c>
      <c r="J57" s="36">
        <f t="shared" si="12"/>
        <v>1.4680683789135023</v>
      </c>
      <c r="K57" s="36">
        <v>1125.165</v>
      </c>
      <c r="L57" s="36">
        <v>1123.7143224390138</v>
      </c>
      <c r="M57" s="36">
        <v>1124.319</v>
      </c>
      <c r="N57" s="36">
        <v>1122.9002074698258</v>
      </c>
      <c r="O57" s="38">
        <f t="shared" si="13"/>
        <v>50.323218655371072</v>
      </c>
      <c r="P57" s="38">
        <f t="shared" si="14"/>
        <v>7.8965739897742093</v>
      </c>
      <c r="Q57" s="38">
        <f t="shared" si="15"/>
        <v>1.346114529672918</v>
      </c>
      <c r="R57" s="38">
        <f t="shared" si="16"/>
        <v>41.080530135923944</v>
      </c>
      <c r="S57" s="38">
        <f t="shared" si="17"/>
        <v>0</v>
      </c>
      <c r="T57" s="38">
        <f t="shared" si="18"/>
        <v>0</v>
      </c>
      <c r="U57" s="39">
        <f t="shared" si="19"/>
        <v>9.2426885194471282</v>
      </c>
    </row>
    <row r="58" spans="2:21" s="33" customFormat="1" ht="13.5" customHeight="1" x14ac:dyDescent="0.25">
      <c r="B58" s="34" t="str">
        <f>+Tuberia!I66</f>
        <v>Recebo</v>
      </c>
      <c r="C58" s="35" t="str">
        <f>+CONCATENATE(Tuberia!D66,"-",Tuberia!E66)</f>
        <v>P51-P49</v>
      </c>
      <c r="D58" s="35">
        <f>+Tuberia!G66</f>
        <v>8</v>
      </c>
      <c r="E58" s="36">
        <f>+Tuberia!F66</f>
        <v>42.582338181457345</v>
      </c>
      <c r="F58" s="37">
        <f>+VLOOKUP(D58,Condicionales!D:F,2,FALSE)</f>
        <v>0.2</v>
      </c>
      <c r="G58" s="38">
        <f>+VLOOKUP(D58,Condicionales!A:B,2,FALSE)</f>
        <v>0.8</v>
      </c>
      <c r="H58" s="36">
        <f t="shared" si="10"/>
        <v>1.4031999999999698</v>
      </c>
      <c r="I58" s="36">
        <f t="shared" si="11"/>
        <v>1.4375937781735502</v>
      </c>
      <c r="J58" s="36">
        <f t="shared" si="12"/>
        <v>1.4537302224200934</v>
      </c>
      <c r="K58" s="36">
        <v>1125.2639999999999</v>
      </c>
      <c r="L58" s="36">
        <v>1123.8607999999999</v>
      </c>
      <c r="M58" s="36">
        <v>1124.319</v>
      </c>
      <c r="N58" s="36">
        <v>1122.8814062218264</v>
      </c>
      <c r="O58" s="38">
        <f t="shared" si="13"/>
        <v>49.522585564558099</v>
      </c>
      <c r="P58" s="38">
        <f t="shared" si="14"/>
        <v>7.8475858322737571</v>
      </c>
      <c r="Q58" s="38">
        <f t="shared" si="15"/>
        <v>1.3377636080354256</v>
      </c>
      <c r="R58" s="38">
        <f t="shared" si="16"/>
        <v>40.337236124248918</v>
      </c>
      <c r="S58" s="38">
        <f t="shared" si="17"/>
        <v>0</v>
      </c>
      <c r="T58" s="38">
        <f t="shared" si="18"/>
        <v>0</v>
      </c>
      <c r="U58" s="39">
        <f t="shared" si="19"/>
        <v>9.1853494403091815</v>
      </c>
    </row>
    <row r="59" spans="2:21" s="33" customFormat="1" ht="13.5" customHeight="1" x14ac:dyDescent="0.25">
      <c r="B59" s="34" t="str">
        <f>+Tuberia!I67</f>
        <v>Recebo</v>
      </c>
      <c r="C59" s="35" t="str">
        <f>+CONCATENATE(Tuberia!D67,"-",Tuberia!E67)</f>
        <v>P49-P52</v>
      </c>
      <c r="D59" s="35">
        <f>+Tuberia!G67</f>
        <v>8</v>
      </c>
      <c r="E59" s="36">
        <f>+Tuberia!F67</f>
        <v>3.903363165271704</v>
      </c>
      <c r="F59" s="37">
        <f>+VLOOKUP(D59,Condicionales!D:F,2,FALSE)</f>
        <v>0.2</v>
      </c>
      <c r="G59" s="38">
        <f>+VLOOKUP(D59,Condicionales!A:B,2,FALSE)</f>
        <v>0.8</v>
      </c>
      <c r="H59" s="36">
        <f t="shared" si="10"/>
        <v>1.457593778173532</v>
      </c>
      <c r="I59" s="36">
        <f t="shared" si="11"/>
        <v>1.4541442256527262</v>
      </c>
      <c r="J59" s="36">
        <f t="shared" si="12"/>
        <v>1.4892023352464625</v>
      </c>
      <c r="K59" s="36">
        <v>1124.319</v>
      </c>
      <c r="L59" s="36">
        <v>1122.8614062218264</v>
      </c>
      <c r="M59" s="36">
        <v>1124.2570000000001</v>
      </c>
      <c r="N59" s="36">
        <v>1122.8028557743473</v>
      </c>
      <c r="O59" s="38">
        <f t="shared" si="13"/>
        <v>4.6503180328301159</v>
      </c>
      <c r="P59" s="38">
        <f t="shared" si="14"/>
        <v>0.71935874783278797</v>
      </c>
      <c r="Q59" s="38">
        <f t="shared" si="15"/>
        <v>0.12262777044310588</v>
      </c>
      <c r="R59" s="38">
        <f t="shared" si="16"/>
        <v>3.8083315145542218</v>
      </c>
      <c r="S59" s="38">
        <f t="shared" si="17"/>
        <v>0</v>
      </c>
      <c r="T59" s="38">
        <f t="shared" si="18"/>
        <v>0</v>
      </c>
      <c r="U59" s="39">
        <f t="shared" si="19"/>
        <v>0.8419865182758941</v>
      </c>
    </row>
    <row r="60" spans="2:21" s="33" customFormat="1" ht="13.5" customHeight="1" x14ac:dyDescent="0.25">
      <c r="B60" s="34" t="str">
        <f>+Tuberia!I68</f>
        <v>Concreto</v>
      </c>
      <c r="C60" s="35" t="str">
        <f>+CONCATENATE(Tuberia!D68,"-",Tuberia!E68)</f>
        <v>P46a-P61</v>
      </c>
      <c r="D60" s="35">
        <f>+Tuberia!G68</f>
        <v>8</v>
      </c>
      <c r="E60" s="36">
        <f>+Tuberia!F68</f>
        <v>134.44137407539665</v>
      </c>
      <c r="F60" s="37">
        <f>+VLOOKUP(D60,Condicionales!D:F,2,FALSE)</f>
        <v>0.2</v>
      </c>
      <c r="G60" s="38">
        <f>+VLOOKUP(D60,Condicionales!A:B,2,FALSE)</f>
        <v>0.8</v>
      </c>
      <c r="H60" s="36">
        <f t="shared" si="10"/>
        <v>1.4031999999999698</v>
      </c>
      <c r="I60" s="36">
        <f t="shared" si="11"/>
        <v>1.4174688555833654</v>
      </c>
      <c r="J60" s="36">
        <f t="shared" si="12"/>
        <v>1.4436677611250011</v>
      </c>
      <c r="K60" s="36">
        <v>1128.9010000000001</v>
      </c>
      <c r="L60" s="36">
        <v>1127.4978000000001</v>
      </c>
      <c r="M60" s="36">
        <v>1126.0920000000001</v>
      </c>
      <c r="N60" s="36">
        <v>1124.6745311444167</v>
      </c>
      <c r="O60" s="38">
        <f t="shared" si="13"/>
        <v>155.27094201119732</v>
      </c>
      <c r="P60" s="38">
        <f t="shared" si="14"/>
        <v>24.776474649410414</v>
      </c>
      <c r="Q60" s="38">
        <f t="shared" si="15"/>
        <v>4.2236003313378339</v>
      </c>
      <c r="R60" s="38">
        <f t="shared" si="16"/>
        <v>126.27086703044908</v>
      </c>
      <c r="S60" s="38">
        <f t="shared" si="17"/>
        <v>21.510619852063467</v>
      </c>
      <c r="T60" s="38">
        <f t="shared" si="18"/>
        <v>21.510619852063467</v>
      </c>
      <c r="U60" s="39">
        <f t="shared" si="19"/>
        <v>29.000074980748238</v>
      </c>
    </row>
    <row r="61" spans="2:21" s="33" customFormat="1" ht="13.5" customHeight="1" x14ac:dyDescent="0.25">
      <c r="B61" s="34" t="str">
        <f>+Tuberia!I69</f>
        <v>Concreto</v>
      </c>
      <c r="C61" s="35" t="str">
        <f>+CONCATENATE(Tuberia!D69,"-",Tuberia!E69)</f>
        <v>P55-P53</v>
      </c>
      <c r="D61" s="35">
        <f>+Tuberia!G69</f>
        <v>8</v>
      </c>
      <c r="E61" s="36">
        <f>+Tuberia!F69</f>
        <v>34.133226935055525</v>
      </c>
      <c r="F61" s="37">
        <f>+VLOOKUP(D61,Condicionales!D:F,2,FALSE)</f>
        <v>0.2</v>
      </c>
      <c r="G61" s="38">
        <f>+VLOOKUP(D61,Condicionales!A:B,2,FALSE)</f>
        <v>0.8</v>
      </c>
      <c r="H61" s="36">
        <f t="shared" si="10"/>
        <v>1.4031999999999698</v>
      </c>
      <c r="I61" s="36">
        <f t="shared" si="11"/>
        <v>1.4043284390124882</v>
      </c>
      <c r="J61" s="36">
        <f t="shared" si="12"/>
        <v>1.4370975528395624</v>
      </c>
      <c r="K61" s="36">
        <v>1125.83</v>
      </c>
      <c r="L61" s="36">
        <v>1124.4268</v>
      </c>
      <c r="M61" s="36">
        <v>1124.261</v>
      </c>
      <c r="N61" s="36">
        <v>1122.8566715609875</v>
      </c>
      <c r="O61" s="38">
        <f t="shared" si="13"/>
        <v>39.24222151910859</v>
      </c>
      <c r="P61" s="38">
        <f t="shared" si="14"/>
        <v>6.2904819120986861</v>
      </c>
      <c r="Q61" s="38">
        <f t="shared" si="15"/>
        <v>1.0723269498248369</v>
      </c>
      <c r="R61" s="38">
        <f t="shared" si="16"/>
        <v>31.879412657185071</v>
      </c>
      <c r="S61" s="38">
        <f t="shared" si="17"/>
        <v>5.4613163096088853</v>
      </c>
      <c r="T61" s="38">
        <f t="shared" si="18"/>
        <v>5.4613163096088853</v>
      </c>
      <c r="U61" s="39">
        <f t="shared" si="19"/>
        <v>7.3628088619235186</v>
      </c>
    </row>
    <row r="62" spans="2:21" s="33" customFormat="1" ht="13.5" customHeight="1" x14ac:dyDescent="0.25">
      <c r="B62" s="34" t="str">
        <f>+Tuberia!I70</f>
        <v>Concreto</v>
      </c>
      <c r="C62" s="35" t="str">
        <f>+CONCATENATE(Tuberia!D70,"-",Tuberia!E70)</f>
        <v>P53-P54</v>
      </c>
      <c r="D62" s="35">
        <f>+Tuberia!G70</f>
        <v>8</v>
      </c>
      <c r="E62" s="36">
        <f>+Tuberia!F70</f>
        <v>50.922415653619581</v>
      </c>
      <c r="F62" s="37">
        <f>+VLOOKUP(D62,Condicionales!D:F,2,FALSE)</f>
        <v>0.2</v>
      </c>
      <c r="G62" s="38">
        <f>+VLOOKUP(D62,Condicionales!A:B,2,FALSE)</f>
        <v>0.8</v>
      </c>
      <c r="H62" s="36">
        <f t="shared" si="10"/>
        <v>1.42432843901247</v>
      </c>
      <c r="I62" s="36">
        <f t="shared" si="11"/>
        <v>1.4193974268559941</v>
      </c>
      <c r="J62" s="36">
        <f t="shared" si="12"/>
        <v>1.4551962662675655</v>
      </c>
      <c r="K62" s="36">
        <v>1124.261</v>
      </c>
      <c r="L62" s="36">
        <v>1122.8366715609875</v>
      </c>
      <c r="M62" s="36">
        <v>1123.645</v>
      </c>
      <c r="N62" s="36">
        <v>1122.225602573144</v>
      </c>
      <c r="O62" s="38">
        <f t="shared" si="13"/>
        <v>59.281687302777797</v>
      </c>
      <c r="P62" s="38">
        <f t="shared" si="14"/>
        <v>9.3845956961216306</v>
      </c>
      <c r="Q62" s="38">
        <f t="shared" si="15"/>
        <v>1.5997748692045717</v>
      </c>
      <c r="R62" s="38">
        <f t="shared" si="16"/>
        <v>48.297316737451595</v>
      </c>
      <c r="S62" s="38">
        <f t="shared" si="17"/>
        <v>8.1475865045791345</v>
      </c>
      <c r="T62" s="38">
        <f t="shared" si="18"/>
        <v>8.1475865045791345</v>
      </c>
      <c r="U62" s="39">
        <f t="shared" si="19"/>
        <v>10.984370565326202</v>
      </c>
    </row>
    <row r="63" spans="2:21" s="33" customFormat="1" ht="13.5" customHeight="1" x14ac:dyDescent="0.25">
      <c r="B63" s="34" t="str">
        <f>+Tuberia!I71</f>
        <v>Recebo</v>
      </c>
      <c r="C63" s="35" t="str">
        <f>+CONCATENATE(Tuberia!D71,"-",Tuberia!E71)</f>
        <v>P54-P60</v>
      </c>
      <c r="D63" s="35">
        <f>+Tuberia!G71</f>
        <v>8</v>
      </c>
      <c r="E63" s="36">
        <f>+Tuberia!F71</f>
        <v>39.495975351926681</v>
      </c>
      <c r="F63" s="37">
        <f>+VLOOKUP(D63,Condicionales!D:F,2,FALSE)</f>
        <v>0.2</v>
      </c>
      <c r="G63" s="38">
        <f>+VLOOKUP(D63,Condicionales!A:B,2,FALSE)</f>
        <v>0.8</v>
      </c>
      <c r="H63" s="36">
        <f t="shared" si="10"/>
        <v>1.4393974268559759</v>
      </c>
      <c r="I63" s="36">
        <f t="shared" si="11"/>
        <v>1.436853155727249</v>
      </c>
      <c r="J63" s="36">
        <f t="shared" si="12"/>
        <v>1.4714586246249459</v>
      </c>
      <c r="K63" s="36">
        <v>1123.645</v>
      </c>
      <c r="L63" s="36">
        <v>1122.205602573144</v>
      </c>
      <c r="M63" s="36">
        <v>1123.2080000000001</v>
      </c>
      <c r="N63" s="36">
        <v>1121.7711468442728</v>
      </c>
      <c r="O63" s="38">
        <f t="shared" si="13"/>
        <v>46.493354855653436</v>
      </c>
      <c r="P63" s="38">
        <f t="shared" si="14"/>
        <v>7.2787937403254546</v>
      </c>
      <c r="Q63" s="38">
        <f t="shared" si="15"/>
        <v>1.2408026601197641</v>
      </c>
      <c r="R63" s="38">
        <f t="shared" si="16"/>
        <v>37.97375845520822</v>
      </c>
      <c r="S63" s="38">
        <f t="shared" si="17"/>
        <v>0</v>
      </c>
      <c r="T63" s="38">
        <f t="shared" si="18"/>
        <v>0</v>
      </c>
      <c r="U63" s="39">
        <f t="shared" si="19"/>
        <v>8.5195964004452165</v>
      </c>
    </row>
    <row r="64" spans="2:21" s="33" customFormat="1" ht="13.5" customHeight="1" x14ac:dyDescent="0.25">
      <c r="B64" s="34" t="str">
        <f>+Tuberia!I72</f>
        <v>Concreto</v>
      </c>
      <c r="C64" s="35" t="str">
        <f>+CONCATENATE(Tuberia!D72,"-",Tuberia!E72)</f>
        <v>P66-P61</v>
      </c>
      <c r="D64" s="35">
        <f>+Tuberia!G72</f>
        <v>8</v>
      </c>
      <c r="E64" s="36">
        <f>+Tuberia!F72</f>
        <v>73.250008662115533</v>
      </c>
      <c r="F64" s="37">
        <f>+VLOOKUP(D64,Condicionales!D:F,2,FALSE)</f>
        <v>0.2</v>
      </c>
      <c r="G64" s="38">
        <f>+VLOOKUP(D64,Condicionales!A:B,2,FALSE)</f>
        <v>0.8</v>
      </c>
      <c r="H64" s="36">
        <f t="shared" si="10"/>
        <v>1.4233729688726271</v>
      </c>
      <c r="I64" s="36">
        <f t="shared" si="11"/>
        <v>1.4508732633846648</v>
      </c>
      <c r="J64" s="36">
        <f t="shared" si="12"/>
        <v>1.4704564494619794</v>
      </c>
      <c r="K64" s="36">
        <v>1128.5550000000001</v>
      </c>
      <c r="L64" s="36">
        <v>1127.1316270311274</v>
      </c>
      <c r="M64" s="36">
        <v>1126.0920000000001</v>
      </c>
      <c r="N64" s="36">
        <v>1124.6411267366154</v>
      </c>
      <c r="O64" s="38">
        <f t="shared" si="13"/>
        <v>86.168758128282917</v>
      </c>
      <c r="P64" s="38">
        <f t="shared" si="14"/>
        <v>13.499393286981652</v>
      </c>
      <c r="Q64" s="38">
        <f t="shared" si="15"/>
        <v>2.3012168908829089</v>
      </c>
      <c r="R64" s="38">
        <f t="shared" si="16"/>
        <v>70.368147950418347</v>
      </c>
      <c r="S64" s="38">
        <f t="shared" si="17"/>
        <v>11.720001385938488</v>
      </c>
      <c r="T64" s="38">
        <f t="shared" si="18"/>
        <v>11.720001385938488</v>
      </c>
      <c r="U64" s="39">
        <f t="shared" si="19"/>
        <v>15.80061017786457</v>
      </c>
    </row>
    <row r="65" spans="2:21" s="33" customFormat="1" ht="13.5" customHeight="1" x14ac:dyDescent="0.25">
      <c r="B65" s="34" t="str">
        <f>+Tuberia!I73</f>
        <v>Concreto</v>
      </c>
      <c r="C65" s="35" t="str">
        <f>+CONCATENATE(Tuberia!D73,"-",Tuberia!E73)</f>
        <v>P61-P60</v>
      </c>
      <c r="D65" s="35">
        <f>+Tuberia!G73</f>
        <v>8</v>
      </c>
      <c r="E65" s="36">
        <f>+Tuberia!F73</f>
        <v>42.181099511511071</v>
      </c>
      <c r="F65" s="37">
        <f>+VLOOKUP(D65,Condicionales!D:F,2,FALSE)</f>
        <v>0.2</v>
      </c>
      <c r="G65" s="38">
        <f>+VLOOKUP(D65,Condicionales!A:B,2,FALSE)</f>
        <v>0.8</v>
      </c>
      <c r="H65" s="36">
        <f t="shared" si="10"/>
        <v>1.4708732633846466</v>
      </c>
      <c r="I65" s="36">
        <f t="shared" si="11"/>
        <v>1.4551880301673918</v>
      </c>
      <c r="J65" s="36">
        <f t="shared" si="12"/>
        <v>1.4963639801093527</v>
      </c>
      <c r="K65" s="36">
        <v>1126.0920000000001</v>
      </c>
      <c r="L65" s="36">
        <v>1124.6211267366155</v>
      </c>
      <c r="M65" s="36">
        <v>1123.2080000000001</v>
      </c>
      <c r="N65" s="36">
        <v>1121.7528119698327</v>
      </c>
      <c r="O65" s="38">
        <f t="shared" si="13"/>
        <v>50.49462236034671</v>
      </c>
      <c r="P65" s="38">
        <f t="shared" si="14"/>
        <v>7.7736407405736987</v>
      </c>
      <c r="Q65" s="38">
        <f t="shared" si="15"/>
        <v>1.3251583234570321</v>
      </c>
      <c r="R65" s="38">
        <f t="shared" si="16"/>
        <v>41.395823296315982</v>
      </c>
      <c r="S65" s="38">
        <f t="shared" si="17"/>
        <v>6.7489759218417724</v>
      </c>
      <c r="T65" s="38">
        <f t="shared" si="18"/>
        <v>6.7489759218417724</v>
      </c>
      <c r="U65" s="39">
        <f t="shared" si="19"/>
        <v>9.0987990640307288</v>
      </c>
    </row>
    <row r="66" spans="2:21" s="33" customFormat="1" ht="13.5" customHeight="1" x14ac:dyDescent="0.25">
      <c r="B66" s="34" t="str">
        <f>+Tuberia!I74</f>
        <v>Recebo</v>
      </c>
      <c r="C66" s="35" t="str">
        <f>+CONCATENATE(Tuberia!D74,"-",Tuberia!E74)</f>
        <v>P60-P58</v>
      </c>
      <c r="D66" s="35">
        <f>+Tuberia!G74</f>
        <v>8</v>
      </c>
      <c r="E66" s="36">
        <f>+Tuberia!F74</f>
        <v>35.142242515240831</v>
      </c>
      <c r="F66" s="37">
        <f>+VLOOKUP(D66,Condicionales!D:F,2,FALSE)</f>
        <v>0.2</v>
      </c>
      <c r="G66" s="38">
        <f>+VLOOKUP(D66,Condicionales!A:B,2,FALSE)</f>
        <v>0.8</v>
      </c>
      <c r="H66" s="36">
        <f t="shared" si="10"/>
        <v>1.4751880301673737</v>
      </c>
      <c r="I66" s="36">
        <f t="shared" si="11"/>
        <v>1.4364596080179126</v>
      </c>
      <c r="J66" s="36">
        <f t="shared" si="12"/>
        <v>1.4891571524259766</v>
      </c>
      <c r="K66" s="36">
        <v>1123.2080000000001</v>
      </c>
      <c r="L66" s="36">
        <v>1121.7328119698327</v>
      </c>
      <c r="M66" s="36">
        <v>1122.3610000000001</v>
      </c>
      <c r="N66" s="36">
        <v>1120.9245403919822</v>
      </c>
      <c r="O66" s="38">
        <f t="shared" si="13"/>
        <v>41.8658574350873</v>
      </c>
      <c r="P66" s="38">
        <f t="shared" si="14"/>
        <v>6.4764354484654092</v>
      </c>
      <c r="Q66" s="38">
        <f t="shared" si="15"/>
        <v>1.104026109165515</v>
      </c>
      <c r="R66" s="38">
        <f t="shared" si="16"/>
        <v>34.285395877456374</v>
      </c>
      <c r="S66" s="38">
        <f t="shared" si="17"/>
        <v>0</v>
      </c>
      <c r="T66" s="38">
        <f t="shared" si="18"/>
        <v>0</v>
      </c>
      <c r="U66" s="39">
        <f t="shared" si="19"/>
        <v>7.580461557630926</v>
      </c>
    </row>
    <row r="67" spans="2:21" s="33" customFormat="1" ht="13.5" customHeight="1" x14ac:dyDescent="0.25">
      <c r="B67" s="34" t="str">
        <f>+Tuberia!I75</f>
        <v>Recebo</v>
      </c>
      <c r="C67" s="35" t="str">
        <f>+CONCATENATE(Tuberia!D75,"-",Tuberia!E75)</f>
        <v>P48a-P50</v>
      </c>
      <c r="D67" s="35">
        <f>+Tuberia!G75</f>
        <v>8</v>
      </c>
      <c r="E67" s="36">
        <f>+Tuberia!F75</f>
        <v>42.913798957910963</v>
      </c>
      <c r="F67" s="37">
        <f>+VLOOKUP(D67,Condicionales!D:F,2,FALSE)</f>
        <v>0.2</v>
      </c>
      <c r="G67" s="38">
        <f>+VLOOKUP(D67,Condicionales!A:B,2,FALSE)</f>
        <v>0.8</v>
      </c>
      <c r="H67" s="36">
        <f t="shared" si="10"/>
        <v>1.4231999999999516</v>
      </c>
      <c r="I67" s="36">
        <f t="shared" si="11"/>
        <v>1.417044973947668</v>
      </c>
      <c r="J67" s="36">
        <f t="shared" si="12"/>
        <v>1.4534558203071433</v>
      </c>
      <c r="K67" s="36">
        <v>1125.165</v>
      </c>
      <c r="L67" s="36">
        <v>1123.7418</v>
      </c>
      <c r="M67" s="36">
        <v>1124.086</v>
      </c>
      <c r="N67" s="36">
        <v>1122.6689550260523</v>
      </c>
      <c r="O67" s="38">
        <f t="shared" si="13"/>
        <v>49.898648693493044</v>
      </c>
      <c r="P67" s="38">
        <f t="shared" si="14"/>
        <v>7.9086714138631811</v>
      </c>
      <c r="Q67" s="38">
        <f t="shared" si="15"/>
        <v>1.3481767554380242</v>
      </c>
      <c r="R67" s="38">
        <f t="shared" si="16"/>
        <v>40.641800524191837</v>
      </c>
      <c r="S67" s="38">
        <f t="shared" si="17"/>
        <v>0</v>
      </c>
      <c r="T67" s="38">
        <f t="shared" si="18"/>
        <v>0</v>
      </c>
      <c r="U67" s="39">
        <f t="shared" si="19"/>
        <v>9.2568481693012075</v>
      </c>
    </row>
    <row r="68" spans="2:21" s="33" customFormat="1" ht="13.5" customHeight="1" x14ac:dyDescent="0.25">
      <c r="B68" s="34" t="str">
        <f>+Tuberia!I76</f>
        <v>Recebo</v>
      </c>
      <c r="C68" s="35" t="str">
        <f>+CONCATENATE(Tuberia!D76,"-",Tuberia!E76)</f>
        <v>P50-P58</v>
      </c>
      <c r="D68" s="35">
        <f>+Tuberia!G76</f>
        <v>8</v>
      </c>
      <c r="E68" s="36">
        <f>+Tuberia!F76</f>
        <v>88.85346771510946</v>
      </c>
      <c r="F68" s="37">
        <f>+VLOOKUP(D68,Condicionales!D:F,2,FALSE)</f>
        <v>0.2</v>
      </c>
      <c r="G68" s="38">
        <f>+VLOOKUP(D68,Condicionales!A:B,2,FALSE)</f>
        <v>0.8</v>
      </c>
      <c r="H68" s="36">
        <f t="shared" si="10"/>
        <v>1.4370449739476499</v>
      </c>
      <c r="I68" s="36">
        <f t="shared" si="11"/>
        <v>1.4002608605348996</v>
      </c>
      <c r="J68" s="36">
        <f t="shared" si="12"/>
        <v>1.4519862505746082</v>
      </c>
      <c r="K68" s="36">
        <v>1124.086</v>
      </c>
      <c r="L68" s="36">
        <v>1122.6489550260524</v>
      </c>
      <c r="M68" s="36">
        <v>1122.3610000000001</v>
      </c>
      <c r="N68" s="36">
        <v>1120.9607391394652</v>
      </c>
      <c r="O68" s="38">
        <f t="shared" si="13"/>
        <v>103.21121075057103</v>
      </c>
      <c r="P68" s="38">
        <f t="shared" si="14"/>
        <v>16.374986535923064</v>
      </c>
      <c r="Q68" s="38">
        <f t="shared" si="15"/>
        <v>2.7914140141976578</v>
      </c>
      <c r="R68" s="38">
        <f t="shared" si="16"/>
        <v>84.044810200450314</v>
      </c>
      <c r="S68" s="38">
        <f t="shared" si="17"/>
        <v>0</v>
      </c>
      <c r="T68" s="38">
        <f t="shared" si="18"/>
        <v>0</v>
      </c>
      <c r="U68" s="39">
        <f t="shared" si="19"/>
        <v>19.166400550120713</v>
      </c>
    </row>
    <row r="69" spans="2:21" s="33" customFormat="1" ht="13.5" customHeight="1" x14ac:dyDescent="0.25">
      <c r="B69" s="34" t="str">
        <f>+Tuberia!I77</f>
        <v>Recebo</v>
      </c>
      <c r="C69" s="35" t="str">
        <f>+CONCATENATE(Tuberia!D77,"-",Tuberia!E77)</f>
        <v>P58-P59</v>
      </c>
      <c r="D69" s="35">
        <f>+Tuberia!G77</f>
        <v>8</v>
      </c>
      <c r="E69" s="36">
        <f>+Tuberia!F77</f>
        <v>21.500009302323569</v>
      </c>
      <c r="F69" s="37">
        <f>+VLOOKUP(D69,Condicionales!D:F,2,FALSE)</f>
        <v>0.2</v>
      </c>
      <c r="G69" s="38">
        <f>+VLOOKUP(D69,Condicionales!A:B,2,FALSE)</f>
        <v>0.8</v>
      </c>
      <c r="H69" s="36">
        <f t="shared" si="10"/>
        <v>1.4564596080178944</v>
      </c>
      <c r="I69" s="36">
        <f t="shared" si="11"/>
        <v>1.5609596359247462</v>
      </c>
      <c r="J69" s="36">
        <f t="shared" si="12"/>
        <v>1.5420429553046537</v>
      </c>
      <c r="K69" s="36">
        <v>1122.3610000000001</v>
      </c>
      <c r="L69" s="36">
        <v>1120.9045403919822</v>
      </c>
      <c r="M69" s="36">
        <v>1122.4010000000001</v>
      </c>
      <c r="N69" s="36">
        <v>1120.8400403640753</v>
      </c>
      <c r="O69" s="38">
        <f t="shared" si="13"/>
        <v>26.523150306906068</v>
      </c>
      <c r="P69" s="38">
        <f t="shared" si="14"/>
        <v>3.9622805040832541</v>
      </c>
      <c r="Q69" s="38">
        <f t="shared" si="15"/>
        <v>0.67544271276291945</v>
      </c>
      <c r="R69" s="38">
        <f t="shared" si="16"/>
        <v>21.885427090059896</v>
      </c>
      <c r="S69" s="38">
        <f t="shared" si="17"/>
        <v>0</v>
      </c>
      <c r="T69" s="38">
        <f t="shared" si="18"/>
        <v>0</v>
      </c>
      <c r="U69" s="39">
        <f t="shared" si="19"/>
        <v>4.6377232168461724</v>
      </c>
    </row>
    <row r="70" spans="2:21" s="33" customFormat="1" ht="13.5" customHeight="1" x14ac:dyDescent="0.25">
      <c r="B70" s="34" t="str">
        <f>+Tuberia!I78</f>
        <v>Recebo</v>
      </c>
      <c r="C70" s="35" t="str">
        <f>+CONCATENATE(Tuberia!D78,"-",Tuberia!E78)</f>
        <v>P59-P57</v>
      </c>
      <c r="D70" s="35">
        <f>+Tuberia!G78</f>
        <v>8</v>
      </c>
      <c r="E70" s="36">
        <f>+Tuberia!F78</f>
        <v>28.810395710576419</v>
      </c>
      <c r="F70" s="37">
        <f>+VLOOKUP(D70,Condicionales!D:F,2,FALSE)</f>
        <v>0.2</v>
      </c>
      <c r="G70" s="38">
        <f>+VLOOKUP(D70,Condicionales!A:B,2,FALSE)</f>
        <v>0.8</v>
      </c>
      <c r="H70" s="36">
        <f t="shared" si="10"/>
        <v>1.580959635924728</v>
      </c>
      <c r="I70" s="36">
        <f t="shared" si="11"/>
        <v>1.4963908230563447</v>
      </c>
      <c r="J70" s="36">
        <f t="shared" si="12"/>
        <v>1.5720085628238698</v>
      </c>
      <c r="K70" s="36">
        <v>1122.4010000000001</v>
      </c>
      <c r="L70" s="36">
        <v>1120.8200403640753</v>
      </c>
      <c r="M70" s="36">
        <v>1122.23</v>
      </c>
      <c r="N70" s="36">
        <v>1120.7336091769437</v>
      </c>
      <c r="O70" s="38">
        <f t="shared" si="13"/>
        <v>36.232151004296178</v>
      </c>
      <c r="P70" s="38">
        <f t="shared" si="14"/>
        <v>5.309526504558475</v>
      </c>
      <c r="Q70" s="38">
        <f t="shared" si="15"/>
        <v>0.90510527511361771</v>
      </c>
      <c r="R70" s="38">
        <f t="shared" si="16"/>
        <v>30.017519224624081</v>
      </c>
      <c r="S70" s="38">
        <f t="shared" si="17"/>
        <v>0</v>
      </c>
      <c r="T70" s="38">
        <f t="shared" si="18"/>
        <v>0</v>
      </c>
      <c r="U70" s="39">
        <f t="shared" si="19"/>
        <v>6.2146317796720965</v>
      </c>
    </row>
    <row r="71" spans="2:21" s="33" customFormat="1" ht="13.5" customHeight="1" x14ac:dyDescent="0.25">
      <c r="B71" s="34" t="str">
        <f>+Tuberia!I79</f>
        <v>Recebo</v>
      </c>
      <c r="C71" s="35" t="str">
        <f>+CONCATENATE(Tuberia!D79,"-",Tuberia!E79)</f>
        <v>P52-P56</v>
      </c>
      <c r="D71" s="35">
        <f>+Tuberia!G79</f>
        <v>8</v>
      </c>
      <c r="E71" s="36">
        <f>+Tuberia!F79</f>
        <v>57.059405850394199</v>
      </c>
      <c r="F71" s="37">
        <f>+VLOOKUP(D71,Condicionales!D:F,2,FALSE)</f>
        <v>0.2</v>
      </c>
      <c r="G71" s="38">
        <f>+VLOOKUP(D71,Condicionales!A:B,2,FALSE)</f>
        <v>0.8</v>
      </c>
      <c r="H71" s="36">
        <f t="shared" si="10"/>
        <v>1.474144225652708</v>
      </c>
      <c r="I71" s="36">
        <f t="shared" si="11"/>
        <v>1.4863917485108686</v>
      </c>
      <c r="J71" s="36">
        <f t="shared" si="12"/>
        <v>1.5136013204151217</v>
      </c>
      <c r="K71" s="36">
        <v>1124.2570000000001</v>
      </c>
      <c r="L71" s="36">
        <v>1122.7828557743474</v>
      </c>
      <c r="M71" s="36">
        <v>1123.0709999999999</v>
      </c>
      <c r="N71" s="36">
        <v>1121.584608251489</v>
      </c>
      <c r="O71" s="38">
        <f t="shared" si="13"/>
        <v>69.0921536298072</v>
      </c>
      <c r="P71" s="38">
        <f t="shared" si="14"/>
        <v>10.515594118889856</v>
      </c>
      <c r="Q71" s="38">
        <f t="shared" si="15"/>
        <v>1.7925741023779689</v>
      </c>
      <c r="R71" s="38">
        <f t="shared" si="16"/>
        <v>56.783985408539372</v>
      </c>
      <c r="S71" s="38">
        <f t="shared" si="17"/>
        <v>0</v>
      </c>
      <c r="T71" s="38">
        <f t="shared" si="18"/>
        <v>0</v>
      </c>
      <c r="U71" s="39">
        <f t="shared" si="19"/>
        <v>12.308168221267827</v>
      </c>
    </row>
    <row r="72" spans="2:21" s="33" customFormat="1" ht="13.5" customHeight="1" x14ac:dyDescent="0.25">
      <c r="B72" s="34" t="str">
        <f>+Tuberia!I80</f>
        <v>Recebo</v>
      </c>
      <c r="C72" s="35" t="str">
        <f>+CONCATENATE(Tuberia!D80,"-",Tuberia!E80)</f>
        <v>P56-P57</v>
      </c>
      <c r="D72" s="35">
        <f>+Tuberia!G80</f>
        <v>8</v>
      </c>
      <c r="E72" s="36">
        <f>+Tuberia!F80</f>
        <v>71.213751909304705</v>
      </c>
      <c r="F72" s="37">
        <f>+VLOOKUP(D72,Condicionales!D:F,2,FALSE)</f>
        <v>0.2</v>
      </c>
      <c r="G72" s="38">
        <f>+VLOOKUP(D72,Condicionales!A:B,2,FALSE)</f>
        <v>0.8</v>
      </c>
      <c r="H72" s="36">
        <f t="shared" si="10"/>
        <v>1.5063917485108504</v>
      </c>
      <c r="I72" s="36">
        <f t="shared" si="11"/>
        <v>1.7335980271504923</v>
      </c>
      <c r="J72" s="36">
        <f t="shared" si="12"/>
        <v>1.6533282211640048</v>
      </c>
      <c r="K72" s="36">
        <v>1123.0709999999999</v>
      </c>
      <c r="L72" s="36">
        <v>1121.5646082514891</v>
      </c>
      <c r="M72" s="36">
        <v>1122.23</v>
      </c>
      <c r="N72" s="36">
        <v>1120.4964019728495</v>
      </c>
      <c r="O72" s="38">
        <f t="shared" si="13"/>
        <v>94.191764613300407</v>
      </c>
      <c r="P72" s="38">
        <f t="shared" si="14"/>
        <v>13.124127382696752</v>
      </c>
      <c r="Q72" s="38">
        <f t="shared" si="15"/>
        <v>2.2372459983283779</v>
      </c>
      <c r="R72" s="38">
        <f t="shared" si="16"/>
        <v>78.830391232275275</v>
      </c>
      <c r="S72" s="38">
        <f t="shared" si="17"/>
        <v>0</v>
      </c>
      <c r="T72" s="38">
        <f t="shared" si="18"/>
        <v>0</v>
      </c>
      <c r="U72" s="39">
        <f t="shared" si="19"/>
        <v>15.361373381025132</v>
      </c>
    </row>
    <row r="73" spans="2:21" s="33" customFormat="1" ht="13.5" customHeight="1" x14ac:dyDescent="0.25">
      <c r="B73" s="34" t="str">
        <f>+Tuberia!I81</f>
        <v>Recebo</v>
      </c>
      <c r="C73" s="35" t="str">
        <f>+CONCATENATE(Tuberia!D81,"-",Tuberia!E81)</f>
        <v>P57-V1</v>
      </c>
      <c r="D73" s="35">
        <f>+Tuberia!G81</f>
        <v>8</v>
      </c>
      <c r="E73" s="36">
        <f>+Tuberia!F81</f>
        <v>52.104599999999998</v>
      </c>
      <c r="F73" s="37">
        <f>+VLOOKUP(D73,Condicionales!D:F,2,FALSE)</f>
        <v>0.2</v>
      </c>
      <c r="G73" s="38">
        <f>+VLOOKUP(D73,Condicionales!A:B,2,FALSE)</f>
        <v>0.8</v>
      </c>
      <c r="H73" s="36">
        <f t="shared" si="10"/>
        <v>1.7535980271504741</v>
      </c>
      <c r="I73" s="36">
        <f t="shared" si="11"/>
        <v>1.9777946271503879</v>
      </c>
      <c r="J73" s="36">
        <f t="shared" si="12"/>
        <v>1.8990296604837644</v>
      </c>
      <c r="K73" s="36">
        <v>1122.23</v>
      </c>
      <c r="L73" s="36">
        <v>1120.4764019728495</v>
      </c>
      <c r="M73" s="36">
        <v>1121.3599999999999</v>
      </c>
      <c r="N73" s="36">
        <v>1119.3822053728495</v>
      </c>
      <c r="O73" s="38">
        <f t="shared" si="13"/>
        <v>79.158544678113884</v>
      </c>
      <c r="P73" s="38">
        <f t="shared" si="14"/>
        <v>9.6024628571088275</v>
      </c>
      <c r="Q73" s="38">
        <f t="shared" si="15"/>
        <v>1.6369142857823473</v>
      </c>
      <c r="R73" s="38">
        <f t="shared" si="16"/>
        <v>67.919167535222698</v>
      </c>
      <c r="S73" s="38">
        <f t="shared" si="17"/>
        <v>0</v>
      </c>
      <c r="T73" s="38">
        <f t="shared" si="18"/>
        <v>0</v>
      </c>
      <c r="U73" s="39">
        <f t="shared" si="19"/>
        <v>11.239377142891186</v>
      </c>
    </row>
    <row r="74" spans="2:21" s="33" customFormat="1" ht="13.5" customHeight="1" x14ac:dyDescent="0.25">
      <c r="B74" s="34">
        <f>+Tuberia!I82</f>
        <v>0</v>
      </c>
      <c r="C74" s="35" t="str">
        <f>+CONCATENATE(Tuberia!D82,"-",Tuberia!E82)</f>
        <v>V1-V2</v>
      </c>
      <c r="D74" s="35">
        <f>+Tuberia!G82</f>
        <v>8</v>
      </c>
      <c r="E74" s="36">
        <f>+Tuberia!F82</f>
        <v>84.227599999999995</v>
      </c>
      <c r="F74" s="37">
        <f>+VLOOKUP(D74,Condicionales!D:F,2,FALSE)</f>
        <v>0.2</v>
      </c>
      <c r="G74" s="38">
        <f>+VLOOKUP(D74,Condicionales!A:B,2,FALSE)</f>
        <v>0.8</v>
      </c>
      <c r="H74" s="36">
        <f t="shared" si="10"/>
        <v>2.6777946271504334</v>
      </c>
      <c r="I74" s="36">
        <f t="shared" si="11"/>
        <v>3.9381190271506057</v>
      </c>
      <c r="J74" s="36">
        <f t="shared" si="12"/>
        <v>3.3412901604838527</v>
      </c>
      <c r="K74" s="36">
        <v>1121.3599999999999</v>
      </c>
      <c r="L74" s="36">
        <v>1118.6822053728495</v>
      </c>
      <c r="M74" s="36">
        <v>1121.02</v>
      </c>
      <c r="N74" s="36">
        <v>1117.0818809728494</v>
      </c>
      <c r="O74" s="38">
        <f t="shared" si="13"/>
        <v>225.1430808969358</v>
      </c>
      <c r="P74" s="38">
        <f t="shared" si="14"/>
        <v>15.522475953052503</v>
      </c>
      <c r="Q74" s="38">
        <f t="shared" si="15"/>
        <v>2.6460880938949969</v>
      </c>
      <c r="R74" s="38">
        <f t="shared" si="16"/>
        <v>206.97451684998831</v>
      </c>
      <c r="S74" s="38">
        <f t="shared" si="17"/>
        <v>0</v>
      </c>
      <c r="T74" s="38">
        <f t="shared" si="18"/>
        <v>0</v>
      </c>
      <c r="U74" s="39">
        <f t="shared" si="19"/>
        <v>18.168564046947495</v>
      </c>
    </row>
    <row r="75" spans="2:21" s="33" customFormat="1" ht="13.5" customHeight="1" x14ac:dyDescent="0.25">
      <c r="B75" s="34">
        <f>+Tuberia!I83</f>
        <v>0</v>
      </c>
      <c r="C75" s="35" t="str">
        <f>+CONCATENATE(Tuberia!D83,"-",Tuberia!E83)</f>
        <v>V2-P76</v>
      </c>
      <c r="D75" s="35">
        <f>+Tuberia!G83</f>
        <v>10</v>
      </c>
      <c r="E75" s="36">
        <f>+Tuberia!F83</f>
        <v>84.227599999999995</v>
      </c>
      <c r="F75" s="37">
        <f>+VLOOKUP(D75,Condicionales!D:F,2,FALSE)</f>
        <v>0.25</v>
      </c>
      <c r="G75" s="38">
        <f>+VLOOKUP(D75,Condicionales!A:B,2,FALSE)</f>
        <v>0.85</v>
      </c>
      <c r="H75" s="36">
        <f t="shared" si="10"/>
        <v>3.9581190271505875</v>
      </c>
      <c r="I75" s="36">
        <f t="shared" si="11"/>
        <v>2.9634846271505921</v>
      </c>
      <c r="J75" s="36">
        <f t="shared" si="12"/>
        <v>3.5024684938172563</v>
      </c>
      <c r="K75" s="36">
        <v>1121.02</v>
      </c>
      <c r="L75" s="36">
        <v>1117.0618809728494</v>
      </c>
      <c r="M75" s="36">
        <v>1119.52</v>
      </c>
      <c r="N75" s="36">
        <v>1116.5565153728494</v>
      </c>
      <c r="O75" s="38">
        <f t="shared" si="13"/>
        <v>250.75383801336596</v>
      </c>
      <c r="P75" s="38">
        <f t="shared" si="14"/>
        <v>20.305699926644532</v>
      </c>
      <c r="Q75" s="38">
        <f t="shared" si="15"/>
        <v>4.1345126467109319</v>
      </c>
      <c r="R75" s="38">
        <f t="shared" si="16"/>
        <v>226.3136254400105</v>
      </c>
      <c r="S75" s="38">
        <f t="shared" si="17"/>
        <v>0</v>
      </c>
      <c r="T75" s="38">
        <f t="shared" si="18"/>
        <v>0</v>
      </c>
      <c r="U75" s="39">
        <f t="shared" si="19"/>
        <v>24.440212573355467</v>
      </c>
    </row>
    <row r="76" spans="2:21" s="33" customFormat="1" ht="13.5" customHeight="1" x14ac:dyDescent="0.25">
      <c r="B76" s="34" t="str">
        <f>+Tuberia!I84</f>
        <v>Recebo</v>
      </c>
      <c r="C76" s="35" t="str">
        <f>+CONCATENATE(Tuberia!D84,"-",Tuberia!E84)</f>
        <v>P68-P69</v>
      </c>
      <c r="D76" s="35">
        <f>+Tuberia!G84</f>
        <v>8</v>
      </c>
      <c r="E76" s="36">
        <f>+Tuberia!F84</f>
        <v>25.837048128607861</v>
      </c>
      <c r="F76" s="37">
        <f>+VLOOKUP(D76,Condicionales!D:F,2,FALSE)</f>
        <v>0.2</v>
      </c>
      <c r="G76" s="38">
        <f>+VLOOKUP(D76,Condicionales!A:B,2,FALSE)</f>
        <v>0.8</v>
      </c>
      <c r="H76" s="36">
        <f t="shared" si="10"/>
        <v>1.4231999999999516</v>
      </c>
      <c r="I76" s="36">
        <f t="shared" si="11"/>
        <v>1.4182822246168598</v>
      </c>
      <c r="J76" s="36">
        <f t="shared" si="12"/>
        <v>1.4540744456417392</v>
      </c>
      <c r="K76" s="36">
        <v>1130.7729999999999</v>
      </c>
      <c r="L76" s="36">
        <v>1129.3498</v>
      </c>
      <c r="M76" s="36">
        <v>1129.037</v>
      </c>
      <c r="N76" s="36">
        <v>1127.6187177753832</v>
      </c>
      <c r="O76" s="38">
        <f t="shared" si="13"/>
        <v>30.05519314769953</v>
      </c>
      <c r="P76" s="38">
        <f t="shared" si="14"/>
        <v>4.7615622227651704</v>
      </c>
      <c r="Q76" s="38">
        <f t="shared" si="15"/>
        <v>0.81169480591280374</v>
      </c>
      <c r="R76" s="38">
        <f t="shared" si="16"/>
        <v>24.481936119021555</v>
      </c>
      <c r="S76" s="38">
        <f t="shared" si="17"/>
        <v>0</v>
      </c>
      <c r="T76" s="38">
        <f t="shared" si="18"/>
        <v>0</v>
      </c>
      <c r="U76" s="39">
        <f t="shared" si="19"/>
        <v>5.5732570286779755</v>
      </c>
    </row>
    <row r="77" spans="2:21" s="33" customFormat="1" ht="13.5" customHeight="1" x14ac:dyDescent="0.25">
      <c r="B77" s="34" t="str">
        <f>+Tuberia!I85</f>
        <v>Recebo</v>
      </c>
      <c r="C77" s="35" t="str">
        <f>+CONCATENATE(Tuberia!D85,"-",Tuberia!E85)</f>
        <v>P69-P70</v>
      </c>
      <c r="D77" s="35">
        <f>+Tuberia!G85</f>
        <v>8</v>
      </c>
      <c r="E77" s="36">
        <f>+Tuberia!F85</f>
        <v>27.556761801779253</v>
      </c>
      <c r="F77" s="37">
        <f>+VLOOKUP(D77,Condicionales!D:F,2,FALSE)</f>
        <v>0.2</v>
      </c>
      <c r="G77" s="38">
        <f>+VLOOKUP(D77,Condicionales!A:B,2,FALSE)</f>
        <v>0.8</v>
      </c>
      <c r="H77" s="36">
        <f t="shared" si="10"/>
        <v>1.4382822246168416</v>
      </c>
      <c r="I77" s="36">
        <f t="shared" si="11"/>
        <v>1.419098602273607</v>
      </c>
      <c r="J77" s="36">
        <f t="shared" si="12"/>
        <v>1.4620237467785577</v>
      </c>
      <c r="K77" s="36">
        <v>1129.037</v>
      </c>
      <c r="L77" s="36">
        <v>1127.5987177753832</v>
      </c>
      <c r="M77" s="36">
        <v>1128.136</v>
      </c>
      <c r="N77" s="36">
        <v>1126.7169013977264</v>
      </c>
      <c r="O77" s="38">
        <f t="shared" si="13"/>
        <v>32.230912110817229</v>
      </c>
      <c r="P77" s="38">
        <f t="shared" si="14"/>
        <v>5.078491758189883</v>
      </c>
      <c r="Q77" s="38">
        <f t="shared" si="15"/>
        <v>0.86572120433193533</v>
      </c>
      <c r="R77" s="38">
        <f t="shared" si="16"/>
        <v>26.286699148295408</v>
      </c>
      <c r="S77" s="38">
        <f t="shared" si="17"/>
        <v>0</v>
      </c>
      <c r="T77" s="38">
        <f t="shared" si="18"/>
        <v>0</v>
      </c>
      <c r="U77" s="39">
        <f t="shared" si="19"/>
        <v>5.9442129625218207</v>
      </c>
    </row>
    <row r="78" spans="2:21" s="33" customFormat="1" ht="13.5" customHeight="1" x14ac:dyDescent="0.25">
      <c r="B78" s="34" t="str">
        <f>+Tuberia!I86</f>
        <v>Recebo</v>
      </c>
      <c r="C78" s="35" t="str">
        <f>+CONCATENATE(Tuberia!D86,"-",Tuberia!E86)</f>
        <v>P70-P71</v>
      </c>
      <c r="D78" s="35">
        <f>+Tuberia!G86</f>
        <v>8</v>
      </c>
      <c r="E78" s="36">
        <f>+Tuberia!F86</f>
        <v>19.332731959037755</v>
      </c>
      <c r="F78" s="37">
        <f>+VLOOKUP(D78,Condicionales!D:F,2,FALSE)</f>
        <v>0.2</v>
      </c>
      <c r="G78" s="38">
        <f>+VLOOKUP(D78,Condicionales!A:B,2,FALSE)</f>
        <v>0.8</v>
      </c>
      <c r="H78" s="36">
        <f t="shared" si="10"/>
        <v>1.4390986022735888</v>
      </c>
      <c r="I78" s="36">
        <f t="shared" si="11"/>
        <v>1.4214205094954195</v>
      </c>
      <c r="J78" s="36">
        <f t="shared" si="12"/>
        <v>1.4635928892178376</v>
      </c>
      <c r="K78" s="36">
        <v>1128.136</v>
      </c>
      <c r="L78" s="36">
        <v>1126.6969013977264</v>
      </c>
      <c r="M78" s="36">
        <v>1127.751</v>
      </c>
      <c r="N78" s="36">
        <v>1126.3295794905046</v>
      </c>
      <c r="O78" s="38">
        <f t="shared" si="13"/>
        <v>22.636199219521675</v>
      </c>
      <c r="P78" s="38">
        <f t="shared" si="14"/>
        <v>3.5628685483258833</v>
      </c>
      <c r="Q78" s="38">
        <f t="shared" si="15"/>
        <v>0.60735568696333631</v>
      </c>
      <c r="R78" s="38">
        <f t="shared" si="16"/>
        <v>18.465974984232453</v>
      </c>
      <c r="S78" s="38">
        <f t="shared" si="17"/>
        <v>0</v>
      </c>
      <c r="T78" s="38">
        <f t="shared" si="18"/>
        <v>0</v>
      </c>
      <c r="U78" s="39">
        <f t="shared" si="19"/>
        <v>4.170224235289222</v>
      </c>
    </row>
    <row r="79" spans="2:21" s="33" customFormat="1" ht="13.5" customHeight="1" x14ac:dyDescent="0.25">
      <c r="B79" s="34" t="str">
        <f>+Tuberia!I87</f>
        <v>Recebo</v>
      </c>
      <c r="C79" s="35" t="str">
        <f>+CONCATENATE(Tuberia!D87,"-",Tuberia!E87)</f>
        <v>P71-P72</v>
      </c>
      <c r="D79" s="35">
        <f>+Tuberia!G87</f>
        <v>8</v>
      </c>
      <c r="E79" s="36">
        <f>+Tuberia!F87</f>
        <v>62.288298291091564</v>
      </c>
      <c r="F79" s="37">
        <f>+VLOOKUP(D79,Condicionales!D:F,2,FALSE)</f>
        <v>0.2</v>
      </c>
      <c r="G79" s="38">
        <f>+VLOOKUP(D79,Condicionales!A:B,2,FALSE)</f>
        <v>0.8</v>
      </c>
      <c r="H79" s="36">
        <f t="shared" si="10"/>
        <v>1.4414205094954013</v>
      </c>
      <c r="I79" s="36">
        <f t="shared" si="11"/>
        <v>1.4209705291768842</v>
      </c>
      <c r="J79" s="36">
        <f t="shared" si="12"/>
        <v>1.4645288526694762</v>
      </c>
      <c r="K79" s="36">
        <v>1127.751</v>
      </c>
      <c r="L79" s="36">
        <v>1126.3095794905046</v>
      </c>
      <c r="M79" s="36">
        <v>1124.8030000000001</v>
      </c>
      <c r="N79" s="36">
        <v>1123.3820294708232</v>
      </c>
      <c r="O79" s="38">
        <f t="shared" si="13"/>
        <v>72.978408024789147</v>
      </c>
      <c r="P79" s="38">
        <f t="shared" si="14"/>
        <v>11.479237356638798</v>
      </c>
      <c r="Q79" s="38">
        <f t="shared" si="15"/>
        <v>1.9568446031590294</v>
      </c>
      <c r="R79" s="38">
        <f t="shared" si="16"/>
        <v>59.542326064991322</v>
      </c>
      <c r="S79" s="38">
        <f t="shared" si="17"/>
        <v>0</v>
      </c>
      <c r="T79" s="38">
        <f t="shared" si="18"/>
        <v>0</v>
      </c>
      <c r="U79" s="39">
        <f t="shared" si="19"/>
        <v>13.436081959797825</v>
      </c>
    </row>
    <row r="80" spans="2:21" s="33" customFormat="1" ht="13.5" customHeight="1" x14ac:dyDescent="0.25">
      <c r="B80" s="34" t="str">
        <f>+Tuberia!I88</f>
        <v>Concreto</v>
      </c>
      <c r="C80" s="35" t="str">
        <f>+CONCATENATE(Tuberia!D88,"-",Tuberia!E88)</f>
        <v>P72-P73</v>
      </c>
      <c r="D80" s="35">
        <f>+Tuberia!G88</f>
        <v>8</v>
      </c>
      <c r="E80" s="36">
        <f>+Tuberia!F88</f>
        <v>64.187290805890854</v>
      </c>
      <c r="F80" s="37">
        <f>+VLOOKUP(D80,Condicionales!D:F,2,FALSE)</f>
        <v>0.2</v>
      </c>
      <c r="G80" s="38">
        <f>+VLOOKUP(D80,Condicionales!A:B,2,FALSE)</f>
        <v>0.8</v>
      </c>
      <c r="H80" s="36">
        <f t="shared" si="10"/>
        <v>1.440970529176866</v>
      </c>
      <c r="I80" s="36">
        <f t="shared" si="11"/>
        <v>1.4455223602772094</v>
      </c>
      <c r="J80" s="36">
        <f t="shared" si="12"/>
        <v>1.4765797780603711</v>
      </c>
      <c r="K80" s="36">
        <v>1124.8030000000001</v>
      </c>
      <c r="L80" s="36">
        <v>1123.3620294708232</v>
      </c>
      <c r="M80" s="36">
        <v>1121.5340000000001</v>
      </c>
      <c r="N80" s="36">
        <v>1120.0884776397229</v>
      </c>
      <c r="O80" s="38">
        <f t="shared" si="13"/>
        <v>75.822124489967052</v>
      </c>
      <c r="P80" s="38">
        <f t="shared" si="14"/>
        <v>11.82920655493008</v>
      </c>
      <c r="Q80" s="38">
        <f t="shared" si="15"/>
        <v>2.0165032124961839</v>
      </c>
      <c r="R80" s="38">
        <f t="shared" si="16"/>
        <v>61.976414722540781</v>
      </c>
      <c r="S80" s="38">
        <f t="shared" si="17"/>
        <v>10.269966528942538</v>
      </c>
      <c r="T80" s="38">
        <f t="shared" si="18"/>
        <v>10.269966528942538</v>
      </c>
      <c r="U80" s="39">
        <f t="shared" si="19"/>
        <v>13.845709767426271</v>
      </c>
    </row>
    <row r="81" spans="2:21" s="33" customFormat="1" ht="13.5" customHeight="1" x14ac:dyDescent="0.25">
      <c r="B81" s="34" t="str">
        <f>+Tuberia!I89</f>
        <v>Concreto</v>
      </c>
      <c r="C81" s="35" t="str">
        <f>+CONCATENATE(Tuberia!D89,"-",Tuberia!E89)</f>
        <v>P73-P82</v>
      </c>
      <c r="D81" s="35">
        <f>+Tuberia!G89</f>
        <v>8</v>
      </c>
      <c r="E81" s="36">
        <f>+Tuberia!F89</f>
        <v>90.506951644611249</v>
      </c>
      <c r="F81" s="37">
        <f>+VLOOKUP(D81,Condicionales!D:F,2,FALSE)</f>
        <v>0.2</v>
      </c>
      <c r="G81" s="38">
        <f>+VLOOKUP(D81,Condicionales!A:B,2,FALSE)</f>
        <v>0.8</v>
      </c>
      <c r="H81" s="36">
        <f t="shared" si="10"/>
        <v>1.4655223602771912</v>
      </c>
      <c r="I81" s="36">
        <f t="shared" si="11"/>
        <v>1.4552378612600023</v>
      </c>
      <c r="J81" s="36">
        <f t="shared" si="12"/>
        <v>1.4937134441019302</v>
      </c>
      <c r="K81" s="36">
        <v>1121.5340000000001</v>
      </c>
      <c r="L81" s="36">
        <v>1120.0684776397229</v>
      </c>
      <c r="M81" s="36">
        <v>1118.7180000000001</v>
      </c>
      <c r="N81" s="36">
        <v>1117.2627621387401</v>
      </c>
      <c r="O81" s="38">
        <f t="shared" si="13"/>
        <v>108.15316036499131</v>
      </c>
      <c r="P81" s="38">
        <f t="shared" si="14"/>
        <v>16.679710456994663</v>
      </c>
      <c r="Q81" s="38">
        <f t="shared" si="15"/>
        <v>2.8433597438551739</v>
      </c>
      <c r="R81" s="38">
        <f t="shared" si="16"/>
        <v>88.630090164141478</v>
      </c>
      <c r="S81" s="38">
        <f t="shared" si="17"/>
        <v>14.481112263137803</v>
      </c>
      <c r="T81" s="38">
        <f t="shared" si="18"/>
        <v>14.481112263137803</v>
      </c>
      <c r="U81" s="39">
        <f t="shared" si="19"/>
        <v>19.52307020084983</v>
      </c>
    </row>
    <row r="82" spans="2:21" s="33" customFormat="1" ht="13.5" customHeight="1" x14ac:dyDescent="0.25">
      <c r="B82" s="34" t="str">
        <f>+Tuberia!I90</f>
        <v>Concreto</v>
      </c>
      <c r="C82" s="35" t="str">
        <f>+CONCATENATE(Tuberia!D90,"-",Tuberia!E90)</f>
        <v>P82-P85</v>
      </c>
      <c r="D82" s="35">
        <f>+Tuberia!G90</f>
        <v>8</v>
      </c>
      <c r="E82" s="36">
        <f>+Tuberia!F90</f>
        <v>25.286357764612919</v>
      </c>
      <c r="F82" s="37">
        <f>+VLOOKUP(D82,Condicionales!D:F,2,FALSE)</f>
        <v>0.2</v>
      </c>
      <c r="G82" s="38">
        <f>+VLOOKUP(D82,Condicionales!A:B,2,FALSE)</f>
        <v>0.8</v>
      </c>
      <c r="H82" s="36">
        <f t="shared" si="10"/>
        <v>1.4752378612599841</v>
      </c>
      <c r="I82" s="36">
        <f t="shared" si="11"/>
        <v>1.4433923010228682</v>
      </c>
      <c r="J82" s="36">
        <f t="shared" si="12"/>
        <v>1.4926484144747596</v>
      </c>
      <c r="K82" s="36">
        <v>1118.7180000000001</v>
      </c>
      <c r="L82" s="36">
        <v>1117.2427621387401</v>
      </c>
      <c r="M82" s="36">
        <v>1118.231</v>
      </c>
      <c r="N82" s="36">
        <v>1116.7876076989771</v>
      </c>
      <c r="O82" s="38">
        <f t="shared" si="13"/>
        <v>30.194913460152801</v>
      </c>
      <c r="P82" s="38">
        <f t="shared" si="14"/>
        <v>4.6600743739758279</v>
      </c>
      <c r="Q82" s="38">
        <f t="shared" si="15"/>
        <v>0.79439435789351176</v>
      </c>
      <c r="R82" s="38">
        <f t="shared" si="16"/>
        <v>24.74044472828346</v>
      </c>
      <c r="S82" s="38">
        <f t="shared" si="17"/>
        <v>4.0458172423380683</v>
      </c>
      <c r="T82" s="38">
        <f t="shared" si="18"/>
        <v>4.0458172423380683</v>
      </c>
      <c r="U82" s="39">
        <f t="shared" si="19"/>
        <v>5.4544687318693406</v>
      </c>
    </row>
    <row r="83" spans="2:21" s="33" customFormat="1" ht="13.5" customHeight="1" x14ac:dyDescent="0.25">
      <c r="B83" s="34" t="str">
        <f>+Tuberia!I91</f>
        <v>Concreto</v>
      </c>
      <c r="C83" s="35" t="str">
        <f>+CONCATENATE(Tuberia!D91,"-",Tuberia!E91)</f>
        <v>P85-P84</v>
      </c>
      <c r="D83" s="35">
        <f>+Tuberia!G91</f>
        <v>8</v>
      </c>
      <c r="E83" s="36">
        <f>+Tuberia!F91</f>
        <v>56.802454031494094</v>
      </c>
      <c r="F83" s="37">
        <f>+VLOOKUP(D83,Condicionales!D:F,2,FALSE)</f>
        <v>0.2</v>
      </c>
      <c r="G83" s="38">
        <f>+VLOOKUP(D83,Condicionales!A:B,2,FALSE)</f>
        <v>0.8</v>
      </c>
      <c r="H83" s="36">
        <f t="shared" si="10"/>
        <v>1.46339230102285</v>
      </c>
      <c r="I83" s="36">
        <f t="shared" si="11"/>
        <v>1.4066143873062629</v>
      </c>
      <c r="J83" s="36">
        <f t="shared" si="12"/>
        <v>1.4683366774978899</v>
      </c>
      <c r="K83" s="36">
        <v>1118.231</v>
      </c>
      <c r="L83" s="36">
        <v>1116.7676076989771</v>
      </c>
      <c r="M83" s="36">
        <v>1117.663</v>
      </c>
      <c r="N83" s="36">
        <v>1116.2563856126937</v>
      </c>
      <c r="O83" s="38">
        <f t="shared" si="13"/>
        <v>66.724101301064522</v>
      </c>
      <c r="P83" s="38">
        <f t="shared" si="14"/>
        <v>10.46823994484275</v>
      </c>
      <c r="Q83" s="38">
        <f t="shared" si="15"/>
        <v>1.7845017229121378</v>
      </c>
      <c r="R83" s="38">
        <f t="shared" si="16"/>
        <v>54.471359633309632</v>
      </c>
      <c r="S83" s="38">
        <f t="shared" si="17"/>
        <v>9.0883926450390575</v>
      </c>
      <c r="T83" s="38">
        <f t="shared" si="18"/>
        <v>9.0883926450390575</v>
      </c>
      <c r="U83" s="39">
        <f t="shared" si="19"/>
        <v>12.25274166775489</v>
      </c>
    </row>
    <row r="84" spans="2:21" s="33" customFormat="1" ht="13.5" customHeight="1" x14ac:dyDescent="0.25">
      <c r="B84" s="34" t="str">
        <f>+Tuberia!I92</f>
        <v>Recebo</v>
      </c>
      <c r="C84" s="35" t="str">
        <f>+CONCATENATE(Tuberia!D92,"-",Tuberia!E92)</f>
        <v>P75-P74</v>
      </c>
      <c r="D84" s="35">
        <f>+Tuberia!G92</f>
        <v>8</v>
      </c>
      <c r="E84" s="36">
        <f>+Tuberia!F92</f>
        <v>54.753253976361982</v>
      </c>
      <c r="F84" s="37">
        <f>+VLOOKUP(D84,Condicionales!D:F,2,FALSE)</f>
        <v>0.2</v>
      </c>
      <c r="G84" s="38">
        <f>+VLOOKUP(D84,Condicionales!A:B,2,FALSE)</f>
        <v>0.8</v>
      </c>
      <c r="H84" s="36">
        <f t="shared" si="10"/>
        <v>1.4131999999999607</v>
      </c>
      <c r="I84" s="36">
        <f t="shared" si="11"/>
        <v>1.4059147624400339</v>
      </c>
      <c r="J84" s="36">
        <f t="shared" si="12"/>
        <v>1.4428907145533307</v>
      </c>
      <c r="K84" s="36">
        <v>1125.261</v>
      </c>
      <c r="L84" s="36">
        <v>1123.8478</v>
      </c>
      <c r="M84" s="36">
        <v>1121.6400000000001</v>
      </c>
      <c r="N84" s="36">
        <v>1120.2340852375601</v>
      </c>
      <c r="O84" s="38">
        <f t="shared" si="13"/>
        <v>63.202369403258345</v>
      </c>
      <c r="P84" s="38">
        <f t="shared" si="14"/>
        <v>10.090588693011021</v>
      </c>
      <c r="Q84" s="38">
        <f t="shared" si="15"/>
        <v>1.7201242045227494</v>
      </c>
      <c r="R84" s="38">
        <f t="shared" si="16"/>
        <v>51.391656505724576</v>
      </c>
      <c r="S84" s="38">
        <f t="shared" si="17"/>
        <v>0</v>
      </c>
      <c r="T84" s="38">
        <f t="shared" si="18"/>
        <v>0</v>
      </c>
      <c r="U84" s="39">
        <f t="shared" si="19"/>
        <v>11.810712897533769</v>
      </c>
    </row>
    <row r="85" spans="2:21" s="33" customFormat="1" ht="13.5" customHeight="1" x14ac:dyDescent="0.25">
      <c r="B85" s="34" t="str">
        <f>+Tuberia!I93</f>
        <v>Recebo</v>
      </c>
      <c r="C85" s="35" t="str">
        <f>+CONCATENATE(Tuberia!D93,"-",Tuberia!E93)</f>
        <v>P74-P76</v>
      </c>
      <c r="D85" s="35">
        <f>+Tuberia!G93</f>
        <v>8</v>
      </c>
      <c r="E85" s="36">
        <f>+Tuberia!F93</f>
        <v>92.303891575599351</v>
      </c>
      <c r="F85" s="37">
        <f>+VLOOKUP(D85,Condicionales!D:F,2,FALSE)</f>
        <v>0.2</v>
      </c>
      <c r="G85" s="38">
        <f>+VLOOKUP(D85,Condicionales!A:B,2,FALSE)</f>
        <v>0.8</v>
      </c>
      <c r="H85" s="36">
        <f t="shared" ref="H85:H101" si="20">+K85-L85</f>
        <v>1.4259147624400157</v>
      </c>
      <c r="I85" s="36">
        <f t="shared" ref="I85:I101" si="21">+M85-N85</f>
        <v>1.428904268678707</v>
      </c>
      <c r="J85" s="36">
        <f t="shared" ref="J85:J101" si="22">((H85+I85)/2)+(F85/6)</f>
        <v>1.4607428488926948</v>
      </c>
      <c r="K85" s="36">
        <v>1121.6400000000001</v>
      </c>
      <c r="L85" s="36">
        <v>1120.2140852375601</v>
      </c>
      <c r="M85" s="36">
        <v>1119.52</v>
      </c>
      <c r="N85" s="36">
        <v>1118.0910957313213</v>
      </c>
      <c r="O85" s="38">
        <f t="shared" ref="O85:O101" si="23">J85*G85*E85</f>
        <v>107.86579963521874</v>
      </c>
      <c r="P85" s="38">
        <f t="shared" ref="P85:P101" si="24">+(((F85/4)+(F85))*E85*G85)-(Q85/2)</f>
        <v>17.010872176761612</v>
      </c>
      <c r="Q85" s="38">
        <f t="shared" ref="Q85:Q101" si="25">(((PI()*F85*F85))/4)*E85</f>
        <v>2.8998122767165175</v>
      </c>
      <c r="R85" s="38">
        <f t="shared" ref="R85:R101" si="26">(J85*G85*E85)-Q85-P85</f>
        <v>87.955115181740609</v>
      </c>
      <c r="S85" s="38">
        <f t="shared" ref="S85:S101" si="27">IF(B85="Concreto",0.2*G85*E85,0)</f>
        <v>0</v>
      </c>
      <c r="T85" s="38">
        <f t="shared" ref="T85:T101" si="28">IF(B85="Concreto",0.2*G85*E85,0)</f>
        <v>0</v>
      </c>
      <c r="U85" s="39">
        <f t="shared" ref="U85:U101" si="29">O85-R85</f>
        <v>19.910684453478126</v>
      </c>
    </row>
    <row r="86" spans="2:21" s="33" customFormat="1" ht="13.5" customHeight="1" x14ac:dyDescent="0.25">
      <c r="B86" s="34" t="str">
        <f>+Tuberia!I94</f>
        <v>Recebo</v>
      </c>
      <c r="C86" s="35" t="str">
        <f>+CONCATENATE(Tuberia!D94,"-",Tuberia!E94)</f>
        <v>P76-P77</v>
      </c>
      <c r="D86" s="35">
        <f>+Tuberia!G94</f>
        <v>12</v>
      </c>
      <c r="E86" s="36">
        <f>+Tuberia!F94</f>
        <v>37.607085768509108</v>
      </c>
      <c r="F86" s="37">
        <f>+VLOOKUP(D86,Condicionales!D:F,2,FALSE)</f>
        <v>0.315</v>
      </c>
      <c r="G86" s="38">
        <f>+VLOOKUP(D86,Condicionales!A:B,2,FALSE)</f>
        <v>0.9</v>
      </c>
      <c r="H86" s="36">
        <f t="shared" si="20"/>
        <v>2.9834846271505739</v>
      </c>
      <c r="I86" s="36">
        <f t="shared" si="21"/>
        <v>2.0775023415717442</v>
      </c>
      <c r="J86" s="36">
        <f t="shared" si="22"/>
        <v>2.5829934843611593</v>
      </c>
      <c r="K86" s="36">
        <v>1119.52</v>
      </c>
      <c r="L86" s="36">
        <v>1116.5365153728494</v>
      </c>
      <c r="M86" s="36">
        <v>1118.52</v>
      </c>
      <c r="N86" s="36">
        <v>1116.4424976584282</v>
      </c>
      <c r="O86" s="38">
        <f t="shared" si="23"/>
        <v>87.424971755283266</v>
      </c>
      <c r="P86" s="38">
        <f t="shared" si="24"/>
        <v>11.861629622285708</v>
      </c>
      <c r="Q86" s="38">
        <f t="shared" si="25"/>
        <v>2.9307627938594156</v>
      </c>
      <c r="R86" s="38">
        <f t="shared" si="26"/>
        <v>72.632579339138147</v>
      </c>
      <c r="S86" s="38">
        <f t="shared" si="27"/>
        <v>0</v>
      </c>
      <c r="T86" s="38">
        <f t="shared" si="28"/>
        <v>0</v>
      </c>
      <c r="U86" s="39">
        <f t="shared" si="29"/>
        <v>14.79239241614512</v>
      </c>
    </row>
    <row r="87" spans="2:21" s="33" customFormat="1" ht="13.5" customHeight="1" x14ac:dyDescent="0.25">
      <c r="B87" s="34" t="str">
        <f>+Tuberia!I95</f>
        <v>Recebo</v>
      </c>
      <c r="C87" s="35" t="str">
        <f>+CONCATENATE(Tuberia!D95,"-",Tuberia!E95)</f>
        <v>P77-P78</v>
      </c>
      <c r="D87" s="35">
        <f>+Tuberia!G95</f>
        <v>12</v>
      </c>
      <c r="E87" s="36">
        <f>+Tuberia!F95</f>
        <v>24.150264367083022</v>
      </c>
      <c r="F87" s="37">
        <f>+VLOOKUP(D87,Condicionales!D:F,2,FALSE)</f>
        <v>0.315</v>
      </c>
      <c r="G87" s="38">
        <f>+VLOOKUP(D87,Condicionales!A:B,2,FALSE)</f>
        <v>0.9</v>
      </c>
      <c r="H87" s="36">
        <f t="shared" si="20"/>
        <v>2.097502341571726</v>
      </c>
      <c r="I87" s="36">
        <f t="shared" si="21"/>
        <v>2.1048780024896132</v>
      </c>
      <c r="J87" s="36">
        <f t="shared" si="22"/>
        <v>2.1536901720306698</v>
      </c>
      <c r="K87" s="36">
        <v>1118.52</v>
      </c>
      <c r="L87" s="36">
        <v>1116.4224976584283</v>
      </c>
      <c r="M87" s="36">
        <v>1118.4670000000001</v>
      </c>
      <c r="N87" s="36">
        <v>1116.3621219975105</v>
      </c>
      <c r="O87" s="38">
        <f t="shared" si="23"/>
        <v>46.810968317396274</v>
      </c>
      <c r="P87" s="38">
        <f t="shared" si="24"/>
        <v>7.6172212057573478</v>
      </c>
      <c r="Q87" s="38">
        <f t="shared" si="25"/>
        <v>1.8820574586553951</v>
      </c>
      <c r="R87" s="38">
        <f t="shared" si="26"/>
        <v>37.311689652983532</v>
      </c>
      <c r="S87" s="38">
        <f t="shared" si="27"/>
        <v>0</v>
      </c>
      <c r="T87" s="38">
        <f t="shared" si="28"/>
        <v>0</v>
      </c>
      <c r="U87" s="39">
        <f t="shared" si="29"/>
        <v>9.499278664412742</v>
      </c>
    </row>
    <row r="88" spans="2:21" s="33" customFormat="1" ht="13.5" customHeight="1" x14ac:dyDescent="0.25">
      <c r="B88" s="34" t="str">
        <f>+Tuberia!I96</f>
        <v>Recebo</v>
      </c>
      <c r="C88" s="35" t="str">
        <f>+CONCATENATE(Tuberia!D96,"-",Tuberia!E96)</f>
        <v>P78-P80</v>
      </c>
      <c r="D88" s="35">
        <f>+Tuberia!G96</f>
        <v>12</v>
      </c>
      <c r="E88" s="36">
        <f>+Tuberia!F96</f>
        <v>15.630373124145184</v>
      </c>
      <c r="F88" s="37">
        <f>+VLOOKUP(D88,Condicionales!D:F,2,FALSE)</f>
        <v>0.315</v>
      </c>
      <c r="G88" s="38">
        <f>+VLOOKUP(D88,Condicionales!A:B,2,FALSE)</f>
        <v>0.9</v>
      </c>
      <c r="H88" s="36">
        <f t="shared" si="20"/>
        <v>2.124878002489595</v>
      </c>
      <c r="I88" s="36">
        <f t="shared" si="21"/>
        <v>2.5959539352998036</v>
      </c>
      <c r="J88" s="36">
        <f t="shared" si="22"/>
        <v>2.4129159688946995</v>
      </c>
      <c r="K88" s="36">
        <v>1118.4670000000001</v>
      </c>
      <c r="L88" s="36">
        <v>1116.3421219975105</v>
      </c>
      <c r="M88" s="36">
        <v>1118.8989999999999</v>
      </c>
      <c r="N88" s="36">
        <v>1116.3030460647001</v>
      </c>
      <c r="O88" s="38">
        <f t="shared" si="23"/>
        <v>33.943299219929202</v>
      </c>
      <c r="P88" s="38">
        <f t="shared" si="24"/>
        <v>4.9299671343315827</v>
      </c>
      <c r="Q88" s="38">
        <f t="shared" si="25"/>
        <v>1.2180926830747327</v>
      </c>
      <c r="R88" s="38">
        <f t="shared" si="26"/>
        <v>27.795239402522888</v>
      </c>
      <c r="S88" s="38">
        <f t="shared" si="27"/>
        <v>0</v>
      </c>
      <c r="T88" s="38">
        <f t="shared" si="28"/>
        <v>0</v>
      </c>
      <c r="U88" s="39">
        <f t="shared" si="29"/>
        <v>6.1480598174063132</v>
      </c>
    </row>
    <row r="89" spans="2:21" s="33" customFormat="1" ht="13.5" customHeight="1" x14ac:dyDescent="0.25">
      <c r="B89" s="34" t="str">
        <f>+Tuberia!I97</f>
        <v>Concreto</v>
      </c>
      <c r="C89" s="35" t="str">
        <f>+CONCATENATE(Tuberia!D97,"-",Tuberia!E97)</f>
        <v>P81-P80</v>
      </c>
      <c r="D89" s="35">
        <f>+Tuberia!G97</f>
        <v>8</v>
      </c>
      <c r="E89" s="36">
        <f>+Tuberia!F97</f>
        <v>49.722124894256083</v>
      </c>
      <c r="F89" s="37">
        <f>+VLOOKUP(D89,Condicionales!D:F,2,FALSE)</f>
        <v>0.2</v>
      </c>
      <c r="G89" s="38">
        <f>+VLOOKUP(D89,Condicionales!A:B,2,FALSE)</f>
        <v>0.8</v>
      </c>
      <c r="H89" s="36">
        <f t="shared" si="20"/>
        <v>1.4131999999999607</v>
      </c>
      <c r="I89" s="36">
        <f t="shared" si="21"/>
        <v>1.4021433738364522</v>
      </c>
      <c r="J89" s="36">
        <f t="shared" si="22"/>
        <v>1.4410050202515399</v>
      </c>
      <c r="K89" s="36">
        <v>1119.4570000000001</v>
      </c>
      <c r="L89" s="36">
        <v>1118.0438000000001</v>
      </c>
      <c r="M89" s="36">
        <v>1118.8989999999999</v>
      </c>
      <c r="N89" s="36">
        <v>1117.4968566261634</v>
      </c>
      <c r="O89" s="38">
        <f t="shared" si="23"/>
        <v>57.319865272157664</v>
      </c>
      <c r="P89" s="38">
        <f t="shared" si="24"/>
        <v>9.1633916674078719</v>
      </c>
      <c r="Q89" s="38">
        <f t="shared" si="25"/>
        <v>1.5620666228866908</v>
      </c>
      <c r="R89" s="38">
        <f t="shared" si="26"/>
        <v>46.594406981863102</v>
      </c>
      <c r="S89" s="38">
        <f t="shared" si="27"/>
        <v>7.9555399830809748</v>
      </c>
      <c r="T89" s="38">
        <f t="shared" si="28"/>
        <v>7.9555399830809748</v>
      </c>
      <c r="U89" s="39">
        <f t="shared" si="29"/>
        <v>10.725458290294561</v>
      </c>
    </row>
    <row r="90" spans="2:21" s="33" customFormat="1" ht="13.5" customHeight="1" x14ac:dyDescent="0.25">
      <c r="B90" s="34" t="str">
        <f>+Tuberia!I98</f>
        <v>Concreto</v>
      </c>
      <c r="C90" s="35" t="str">
        <f>+CONCATENATE(Tuberia!D98,"-",Tuberia!E98)</f>
        <v>P80-P79</v>
      </c>
      <c r="D90" s="35">
        <f>+Tuberia!G98</f>
        <v>12</v>
      </c>
      <c r="E90" s="36">
        <f>+Tuberia!F98</f>
        <v>36.062445840513924</v>
      </c>
      <c r="F90" s="37">
        <f>+VLOOKUP(D90,Condicionales!D:F,2,FALSE)</f>
        <v>0.315</v>
      </c>
      <c r="G90" s="38">
        <f>+VLOOKUP(D90,Condicionales!A:B,2,FALSE)</f>
        <v>0.9</v>
      </c>
      <c r="H90" s="36">
        <f t="shared" si="20"/>
        <v>2.6159539352997854</v>
      </c>
      <c r="I90" s="36">
        <f t="shared" si="21"/>
        <v>2.1261100499011718</v>
      </c>
      <c r="J90" s="36">
        <f t="shared" si="22"/>
        <v>2.4235319926004788</v>
      </c>
      <c r="K90" s="36">
        <v>1118.8989999999999</v>
      </c>
      <c r="L90" s="36">
        <v>1116.2830460647001</v>
      </c>
      <c r="M90" s="36">
        <v>1118.319</v>
      </c>
      <c r="N90" s="36">
        <v>1116.1928899500988</v>
      </c>
      <c r="O90" s="38">
        <f t="shared" si="23"/>
        <v>78.658642103316808</v>
      </c>
      <c r="P90" s="38">
        <f t="shared" si="24"/>
        <v>11.374435617452312</v>
      </c>
      <c r="Q90" s="38">
        <f t="shared" si="25"/>
        <v>2.8103872545596191</v>
      </c>
      <c r="R90" s="38">
        <f t="shared" si="26"/>
        <v>64.473819231304887</v>
      </c>
      <c r="S90" s="38">
        <f t="shared" si="27"/>
        <v>6.4912402512925071</v>
      </c>
      <c r="T90" s="38">
        <f t="shared" si="28"/>
        <v>6.4912402512925071</v>
      </c>
      <c r="U90" s="39">
        <f t="shared" si="29"/>
        <v>14.184822872011921</v>
      </c>
    </row>
    <row r="91" spans="2:21" s="33" customFormat="1" ht="13.5" customHeight="1" x14ac:dyDescent="0.25">
      <c r="B91" s="34" t="str">
        <f>+Tuberia!I99</f>
        <v>Recebo</v>
      </c>
      <c r="C91" s="35" t="str">
        <f>+CONCATENATE(Tuberia!D99,"-",Tuberia!E99)</f>
        <v>P83-P79</v>
      </c>
      <c r="D91" s="35">
        <f>+Tuberia!G99</f>
        <v>8</v>
      </c>
      <c r="E91" s="36">
        <f>+Tuberia!F99</f>
        <v>16.652885635829005</v>
      </c>
      <c r="F91" s="37">
        <f>+VLOOKUP(D91,Condicionales!D:F,2,FALSE)</f>
        <v>0.2</v>
      </c>
      <c r="G91" s="38">
        <f>+VLOOKUP(D91,Condicionales!A:B,2,FALSE)</f>
        <v>0.8</v>
      </c>
      <c r="H91" s="36">
        <f t="shared" si="20"/>
        <v>1.4031999999999698</v>
      </c>
      <c r="I91" s="36">
        <f t="shared" si="21"/>
        <v>1.489728856358397</v>
      </c>
      <c r="J91" s="36">
        <f t="shared" si="22"/>
        <v>1.4797977615125169</v>
      </c>
      <c r="K91" s="36">
        <v>1118.3989999999999</v>
      </c>
      <c r="L91" s="36">
        <v>1116.9957999999999</v>
      </c>
      <c r="M91" s="36">
        <v>1118.319</v>
      </c>
      <c r="N91" s="36">
        <v>1116.8292711436416</v>
      </c>
      <c r="O91" s="38">
        <f t="shared" si="23"/>
        <v>19.714322309298964</v>
      </c>
      <c r="P91" s="38">
        <f t="shared" si="24"/>
        <v>3.0689942112928446</v>
      </c>
      <c r="Q91" s="38">
        <f t="shared" si="25"/>
        <v>0.52316583174591402</v>
      </c>
      <c r="R91" s="38">
        <f t="shared" si="26"/>
        <v>16.122162266260204</v>
      </c>
      <c r="S91" s="38">
        <f t="shared" si="27"/>
        <v>0</v>
      </c>
      <c r="T91" s="38">
        <f t="shared" si="28"/>
        <v>0</v>
      </c>
      <c r="U91" s="39">
        <f t="shared" si="29"/>
        <v>3.5921600430387599</v>
      </c>
    </row>
    <row r="92" spans="2:21" s="33" customFormat="1" ht="13.5" customHeight="1" x14ac:dyDescent="0.25">
      <c r="B92" s="34" t="str">
        <f>+Tuberia!I100</f>
        <v>Recebo</v>
      </c>
      <c r="C92" s="35" t="str">
        <f>+CONCATENATE(Tuberia!D100,"-",Tuberia!E100)</f>
        <v>P79-P84</v>
      </c>
      <c r="D92" s="35">
        <f>+Tuberia!G100</f>
        <v>14</v>
      </c>
      <c r="E92" s="36">
        <f>+Tuberia!F100</f>
        <v>17.65079003897559</v>
      </c>
      <c r="F92" s="37">
        <f>+VLOOKUP(D92,Condicionales!D:F,2,FALSE)</f>
        <v>0.35499999999999998</v>
      </c>
      <c r="G92" s="38">
        <f>+VLOOKUP(D92,Condicionales!A:B,2,FALSE)</f>
        <v>0.95</v>
      </c>
      <c r="H92" s="36">
        <f t="shared" si="20"/>
        <v>2.1461100499011536</v>
      </c>
      <c r="I92" s="36">
        <f t="shared" si="21"/>
        <v>2.1355862349596464</v>
      </c>
      <c r="J92" s="36">
        <f t="shared" si="22"/>
        <v>2.2000148090970666</v>
      </c>
      <c r="K92" s="36">
        <v>1118.319</v>
      </c>
      <c r="L92" s="36">
        <v>1116.1728899500988</v>
      </c>
      <c r="M92" s="36">
        <v>1118.2819999999999</v>
      </c>
      <c r="N92" s="36">
        <v>1116.1464137650403</v>
      </c>
      <c r="O92" s="38">
        <f t="shared" si="23"/>
        <v>36.890399504108821</v>
      </c>
      <c r="P92" s="38">
        <f t="shared" si="24"/>
        <v>6.5673753105947572</v>
      </c>
      <c r="Q92" s="38">
        <f t="shared" si="25"/>
        <v>1.7470717304217787</v>
      </c>
      <c r="R92" s="38">
        <f t="shared" si="26"/>
        <v>28.575952463092285</v>
      </c>
      <c r="S92" s="38">
        <f t="shared" si="27"/>
        <v>0</v>
      </c>
      <c r="T92" s="38">
        <f t="shared" si="28"/>
        <v>0</v>
      </c>
      <c r="U92" s="39">
        <f t="shared" si="29"/>
        <v>8.3144470410165354</v>
      </c>
    </row>
    <row r="93" spans="2:21" s="33" customFormat="1" ht="13.5" customHeight="1" x14ac:dyDescent="0.25">
      <c r="B93" s="34" t="str">
        <f>+Tuberia!I101</f>
        <v>Recebo</v>
      </c>
      <c r="C93" s="35" t="str">
        <f>+CONCATENATE(Tuberia!D101,"-",Tuberia!E101)</f>
        <v>P84-P86</v>
      </c>
      <c r="D93" s="35">
        <f>+Tuberia!G101</f>
        <v>14</v>
      </c>
      <c r="E93" s="36">
        <f>+Tuberia!F101</f>
        <v>58.383936866230599</v>
      </c>
      <c r="F93" s="37">
        <f>+VLOOKUP(D93,Condicionales!D:F,2,FALSE)</f>
        <v>0.35499999999999998</v>
      </c>
      <c r="G93" s="38">
        <f>+VLOOKUP(D93,Condicionales!A:B,2,FALSE)</f>
        <v>0.95</v>
      </c>
      <c r="H93" s="36">
        <f t="shared" si="20"/>
        <v>2.1555862349596282</v>
      </c>
      <c r="I93" s="36">
        <f t="shared" si="21"/>
        <v>1.5851621402591718</v>
      </c>
      <c r="J93" s="36">
        <f t="shared" si="22"/>
        <v>1.9295408542760666</v>
      </c>
      <c r="K93" s="36">
        <v>1118.2819999999999</v>
      </c>
      <c r="L93" s="36">
        <v>1116.1264137650403</v>
      </c>
      <c r="M93" s="36">
        <v>1117.624</v>
      </c>
      <c r="N93" s="36">
        <v>1116.0388378597409</v>
      </c>
      <c r="O93" s="38">
        <f t="shared" si="23"/>
        <v>107.02148184602321</v>
      </c>
      <c r="P93" s="38">
        <f t="shared" si="24"/>
        <v>21.723063084651546</v>
      </c>
      <c r="Q93" s="38">
        <f t="shared" si="25"/>
        <v>5.7788306010375763</v>
      </c>
      <c r="R93" s="38">
        <f t="shared" si="26"/>
        <v>79.519588160334095</v>
      </c>
      <c r="S93" s="38">
        <f t="shared" si="27"/>
        <v>0</v>
      </c>
      <c r="T93" s="38">
        <f t="shared" si="28"/>
        <v>0</v>
      </c>
      <c r="U93" s="39">
        <f t="shared" si="29"/>
        <v>27.501893685689112</v>
      </c>
    </row>
    <row r="94" spans="2:21" s="33" customFormat="1" ht="13.5" customHeight="1" x14ac:dyDescent="0.25">
      <c r="B94" s="34" t="str">
        <f>+Tuberia!I102</f>
        <v>Recebo</v>
      </c>
      <c r="C94" s="35" t="str">
        <f>+CONCATENATE(Tuberia!D102,"-",Tuberia!E102)</f>
        <v>P86-P87</v>
      </c>
      <c r="D94" s="35">
        <f>+Tuberia!G102</f>
        <v>14</v>
      </c>
      <c r="E94" s="36">
        <f>+Tuberia!F102</f>
        <v>6.58062922523371</v>
      </c>
      <c r="F94" s="37">
        <f>+VLOOKUP(D94,Condicionales!D:F,2,FALSE)</f>
        <v>0.35499999999999998</v>
      </c>
      <c r="G94" s="38">
        <f>+VLOOKUP(D94,Condicionales!A:B,2,FALSE)</f>
        <v>0.95</v>
      </c>
      <c r="H94" s="36">
        <f t="shared" si="20"/>
        <v>1.6051621402591536</v>
      </c>
      <c r="I94" s="36">
        <f t="shared" si="21"/>
        <v>1.6540330840969091</v>
      </c>
      <c r="J94" s="36">
        <f t="shared" si="22"/>
        <v>1.6887642788446979</v>
      </c>
      <c r="K94" s="36">
        <v>1117.624</v>
      </c>
      <c r="L94" s="36">
        <v>1116.0188378597409</v>
      </c>
      <c r="M94" s="36">
        <v>1117.663</v>
      </c>
      <c r="N94" s="36">
        <v>1116.0089669159031</v>
      </c>
      <c r="O94" s="38">
        <f t="shared" si="23"/>
        <v>10.55747498950134</v>
      </c>
      <c r="P94" s="38">
        <f t="shared" si="24"/>
        <v>2.4484718138138595</v>
      </c>
      <c r="Q94" s="38">
        <f t="shared" si="25"/>
        <v>0.65134938789745156</v>
      </c>
      <c r="R94" s="38">
        <f t="shared" si="26"/>
        <v>7.4576537877900302</v>
      </c>
      <c r="S94" s="38">
        <f t="shared" si="27"/>
        <v>0</v>
      </c>
      <c r="T94" s="38">
        <f t="shared" si="28"/>
        <v>0</v>
      </c>
      <c r="U94" s="39">
        <f t="shared" si="29"/>
        <v>3.0998212017113103</v>
      </c>
    </row>
    <row r="95" spans="2:21" s="33" customFormat="1" ht="13.5" customHeight="1" x14ac:dyDescent="0.25">
      <c r="B95" s="34" t="str">
        <f>+Tuberia!I103</f>
        <v>Concreto</v>
      </c>
      <c r="C95" s="35" t="str">
        <f>+CONCATENATE(Tuberia!D103,"-",Tuberia!E103)</f>
        <v>P87-P88</v>
      </c>
      <c r="D95" s="35">
        <f>+Tuberia!G103</f>
        <v>14</v>
      </c>
      <c r="E95" s="36">
        <f>+Tuberia!F103</f>
        <v>14.611596627336793</v>
      </c>
      <c r="F95" s="37">
        <f>+VLOOKUP(D95,Condicionales!D:F,2,FALSE)</f>
        <v>0.35499999999999998</v>
      </c>
      <c r="G95" s="38">
        <f>+VLOOKUP(D95,Condicionales!A:B,2,FALSE)</f>
        <v>0.95</v>
      </c>
      <c r="H95" s="36">
        <f t="shared" si="20"/>
        <v>1.6740330840968909</v>
      </c>
      <c r="I95" s="36">
        <f t="shared" si="21"/>
        <v>1.5599504790379797</v>
      </c>
      <c r="J95" s="36">
        <f t="shared" si="22"/>
        <v>1.6761584482341019</v>
      </c>
      <c r="K95" s="36">
        <v>1117.663</v>
      </c>
      <c r="L95" s="36">
        <v>1115.9889669159031</v>
      </c>
      <c r="M95" s="36">
        <v>1117.527</v>
      </c>
      <c r="N95" s="36">
        <v>1115.9670495209621</v>
      </c>
      <c r="O95" s="38">
        <f t="shared" si="23"/>
        <v>23.266783572644499</v>
      </c>
      <c r="P95" s="38">
        <f t="shared" si="24"/>
        <v>5.4365747214060995</v>
      </c>
      <c r="Q95" s="38">
        <f t="shared" si="25"/>
        <v>1.4462529636111332</v>
      </c>
      <c r="R95" s="38">
        <f t="shared" si="26"/>
        <v>16.383955887627266</v>
      </c>
      <c r="S95" s="38">
        <f t="shared" si="27"/>
        <v>2.7762033591939907</v>
      </c>
      <c r="T95" s="38">
        <f t="shared" si="28"/>
        <v>2.7762033591939907</v>
      </c>
      <c r="U95" s="39">
        <f t="shared" si="29"/>
        <v>6.882827685017233</v>
      </c>
    </row>
    <row r="96" spans="2:21" s="33" customFormat="1" ht="13.5" customHeight="1" x14ac:dyDescent="0.25">
      <c r="B96" s="34" t="str">
        <f>+Tuberia!I104</f>
        <v>Concreto</v>
      </c>
      <c r="C96" s="35" t="str">
        <f>+CONCATENATE(Tuberia!D104,"-",Tuberia!E104)</f>
        <v>P88-PTAR</v>
      </c>
      <c r="D96" s="35">
        <f>+Tuberia!G104</f>
        <v>14</v>
      </c>
      <c r="E96" s="36">
        <f>+Tuberia!F104</f>
        <v>48.332453579349767</v>
      </c>
      <c r="F96" s="37">
        <f>+VLOOKUP(D96,Condicionales!D:F,2,FALSE)</f>
        <v>0.35499999999999998</v>
      </c>
      <c r="G96" s="38">
        <f>+VLOOKUP(D96,Condicionales!A:B,2,FALSE)</f>
        <v>0.95</v>
      </c>
      <c r="H96" s="36">
        <f t="shared" si="20"/>
        <v>1.5799504790379615</v>
      </c>
      <c r="I96" s="36">
        <f t="shared" si="21"/>
        <v>0.30544915940708961</v>
      </c>
      <c r="J96" s="36">
        <f t="shared" si="22"/>
        <v>1.0018664858891921</v>
      </c>
      <c r="K96" s="36">
        <v>1117.527</v>
      </c>
      <c r="L96" s="36">
        <v>1115.9470495209621</v>
      </c>
      <c r="M96" s="36">
        <v>1116.18</v>
      </c>
      <c r="N96" s="36">
        <v>1115.874550840593</v>
      </c>
      <c r="O96" s="38">
        <f t="shared" si="23"/>
        <v>46.001532150848369</v>
      </c>
      <c r="P96" s="38">
        <f t="shared" si="24"/>
        <v>17.983181582047248</v>
      </c>
      <c r="Q96" s="38">
        <f t="shared" si="25"/>
        <v>4.7839367599947726</v>
      </c>
      <c r="R96" s="38">
        <f t="shared" si="26"/>
        <v>23.234413808806348</v>
      </c>
      <c r="S96" s="38">
        <f t="shared" si="27"/>
        <v>9.1831661800764568</v>
      </c>
      <c r="T96" s="38">
        <f t="shared" si="28"/>
        <v>9.1831661800764568</v>
      </c>
      <c r="U96" s="39">
        <f t="shared" si="29"/>
        <v>22.767118342042021</v>
      </c>
    </row>
    <row r="97" spans="2:22" s="33" customFormat="1" ht="13.5" customHeight="1" x14ac:dyDescent="0.25">
      <c r="B97" s="34" t="str">
        <f>+Tuberia!I105</f>
        <v>Recebo</v>
      </c>
      <c r="C97" s="35" t="str">
        <f>+CONCATENATE(Tuberia!D105,"-",Tuberia!E105)</f>
        <v>P67-PT8</v>
      </c>
      <c r="D97" s="35">
        <f>+Tuberia!G105</f>
        <v>8</v>
      </c>
      <c r="E97" s="36">
        <f>+Tuberia!F105</f>
        <v>47.862749283759285</v>
      </c>
      <c r="F97" s="37">
        <f>+VLOOKUP(D97,Condicionales!D:F,2,FALSE)</f>
        <v>0.2</v>
      </c>
      <c r="G97" s="38">
        <f>+VLOOKUP(D97,Condicionales!A:B,2,FALSE)</f>
        <v>0.8</v>
      </c>
      <c r="H97" s="36">
        <f t="shared" si="20"/>
        <v>1.4031999999999698</v>
      </c>
      <c r="I97" s="36">
        <f t="shared" si="21"/>
        <v>1.4103764957026215</v>
      </c>
      <c r="J97" s="36">
        <f t="shared" si="22"/>
        <v>1.4401215811846291</v>
      </c>
      <c r="K97" s="36">
        <v>1132.873</v>
      </c>
      <c r="L97" s="36">
        <v>1131.4698000000001</v>
      </c>
      <c r="M97" s="36">
        <v>1132.5930000000001</v>
      </c>
      <c r="N97" s="36">
        <v>1131.1826235042975</v>
      </c>
      <c r="O97" s="38">
        <f t="shared" si="23"/>
        <v>55.142542542696717</v>
      </c>
      <c r="P97" s="38">
        <f t="shared" si="24"/>
        <v>8.8207235490995153</v>
      </c>
      <c r="Q97" s="38">
        <f t="shared" si="25"/>
        <v>1.5036526153046832</v>
      </c>
      <c r="R97" s="38">
        <f t="shared" si="26"/>
        <v>44.818166378292517</v>
      </c>
      <c r="S97" s="38">
        <f t="shared" si="27"/>
        <v>0</v>
      </c>
      <c r="T97" s="38">
        <f t="shared" si="28"/>
        <v>0</v>
      </c>
      <c r="U97" s="39">
        <f t="shared" si="29"/>
        <v>10.3243761644042</v>
      </c>
    </row>
    <row r="98" spans="2:22" s="33" customFormat="1" ht="13.5" customHeight="1" x14ac:dyDescent="0.25">
      <c r="B98" s="34" t="str">
        <f>+Tuberia!I106</f>
        <v>Recebo</v>
      </c>
      <c r="C98" s="35" t="str">
        <f>+CONCATENATE(Tuberia!D106,"-",Tuberia!E106)</f>
        <v>P62-P63</v>
      </c>
      <c r="D98" s="35">
        <f>+Tuberia!G106</f>
        <v>8</v>
      </c>
      <c r="E98" s="36">
        <f>+Tuberia!F106</f>
        <v>26.653698355012569</v>
      </c>
      <c r="F98" s="37">
        <f>+VLOOKUP(D98,Condicionales!D:F,2,FALSE)</f>
        <v>0.2</v>
      </c>
      <c r="G98" s="38">
        <f>+VLOOKUP(D98,Condicionales!A:B,2,FALSE)</f>
        <v>0.8</v>
      </c>
      <c r="H98" s="36">
        <f t="shared" si="20"/>
        <v>1.4231999999999516</v>
      </c>
      <c r="I98" s="36">
        <f t="shared" si="21"/>
        <v>2.5557369835503323</v>
      </c>
      <c r="J98" s="36">
        <f t="shared" si="22"/>
        <v>2.0228018251084752</v>
      </c>
      <c r="K98" s="36">
        <v>1140.3699999999999</v>
      </c>
      <c r="L98" s="36">
        <v>1138.9467999999999</v>
      </c>
      <c r="M98" s="36">
        <v>1141.2360000000001</v>
      </c>
      <c r="N98" s="36">
        <v>1138.6802630164498</v>
      </c>
      <c r="O98" s="38">
        <f t="shared" si="23"/>
        <v>43.13211974272815</v>
      </c>
      <c r="P98" s="38">
        <f t="shared" si="24"/>
        <v>4.9120643562869848</v>
      </c>
      <c r="Q98" s="38">
        <f t="shared" si="25"/>
        <v>0.83735062943105842</v>
      </c>
      <c r="R98" s="38">
        <f t="shared" si="26"/>
        <v>37.38270475701011</v>
      </c>
      <c r="S98" s="38">
        <f t="shared" si="27"/>
        <v>0</v>
      </c>
      <c r="T98" s="38">
        <f t="shared" si="28"/>
        <v>0</v>
      </c>
      <c r="U98" s="39">
        <f t="shared" si="29"/>
        <v>5.7494149857180403</v>
      </c>
    </row>
    <row r="99" spans="2:22" s="33" customFormat="1" ht="13.5" customHeight="1" x14ac:dyDescent="0.25">
      <c r="B99" s="34" t="str">
        <f>+Tuberia!I107</f>
        <v>Recebo</v>
      </c>
      <c r="C99" s="35" t="str">
        <f>+CONCATENATE(Tuberia!D107,"-",Tuberia!E107)</f>
        <v>P63-P64</v>
      </c>
      <c r="D99" s="35">
        <f>+Tuberia!G107</f>
        <v>8</v>
      </c>
      <c r="E99" s="36">
        <f>+Tuberia!F107</f>
        <v>40.671893194194936</v>
      </c>
      <c r="F99" s="37">
        <f>+VLOOKUP(D99,Condicionales!D:F,2,FALSE)</f>
        <v>0.2</v>
      </c>
      <c r="G99" s="38">
        <f>+VLOOKUP(D99,Condicionales!A:B,2,FALSE)</f>
        <v>0.8</v>
      </c>
      <c r="H99" s="36">
        <f t="shared" si="20"/>
        <v>2.5757369835503141</v>
      </c>
      <c r="I99" s="36">
        <f t="shared" si="21"/>
        <v>1.7690047008825331</v>
      </c>
      <c r="J99" s="36">
        <f t="shared" si="22"/>
        <v>2.2057041755497568</v>
      </c>
      <c r="K99" s="36">
        <v>1141.2360000000001</v>
      </c>
      <c r="L99" s="36">
        <v>1138.6602630164498</v>
      </c>
      <c r="M99" s="36">
        <v>1135.752</v>
      </c>
      <c r="N99" s="36">
        <v>1133.9829952991174</v>
      </c>
      <c r="O99" s="38">
        <f t="shared" si="23"/>
        <v>71.768131716759612</v>
      </c>
      <c r="P99" s="38">
        <f t="shared" si="24"/>
        <v>7.4955060345066293</v>
      </c>
      <c r="Q99" s="38">
        <f t="shared" si="25"/>
        <v>1.2777452086647152</v>
      </c>
      <c r="R99" s="38">
        <f t="shared" si="26"/>
        <v>62.994880473588267</v>
      </c>
      <c r="S99" s="38">
        <f t="shared" si="27"/>
        <v>0</v>
      </c>
      <c r="T99" s="38">
        <f t="shared" si="28"/>
        <v>0</v>
      </c>
      <c r="U99" s="39">
        <f t="shared" si="29"/>
        <v>8.7732512431713445</v>
      </c>
    </row>
    <row r="100" spans="2:22" s="33" customFormat="1" ht="13.5" customHeight="1" x14ac:dyDescent="0.25">
      <c r="B100" s="34" t="str">
        <f>+Tuberia!I108</f>
        <v>Recebo</v>
      </c>
      <c r="C100" s="35" t="str">
        <f>+CONCATENATE(Tuberia!D108,"-",Tuberia!E108)</f>
        <v>P64-PT8</v>
      </c>
      <c r="D100" s="35">
        <f>+Tuberia!G108</f>
        <v>8</v>
      </c>
      <c r="E100" s="36">
        <f>+Tuberia!F108</f>
        <v>29.401018366716468</v>
      </c>
      <c r="F100" s="37">
        <f>+VLOOKUP(D100,Condicionales!D:F,2,FALSE)</f>
        <v>0.2</v>
      </c>
      <c r="G100" s="38">
        <f>+VLOOKUP(D100,Condicionales!A:B,2,FALSE)</f>
        <v>0.8</v>
      </c>
      <c r="H100" s="36">
        <f t="shared" si="20"/>
        <v>1.789004700882515</v>
      </c>
      <c r="I100" s="36">
        <f t="shared" si="21"/>
        <v>1.5701065375542385</v>
      </c>
      <c r="J100" s="36">
        <f t="shared" si="22"/>
        <v>1.7128889525517101</v>
      </c>
      <c r="K100" s="36">
        <v>1135.752</v>
      </c>
      <c r="L100" s="36">
        <v>1133.9629952991174</v>
      </c>
      <c r="M100" s="36">
        <v>1132.5930000000001</v>
      </c>
      <c r="N100" s="36">
        <v>1131.0228934624458</v>
      </c>
      <c r="O100" s="38">
        <f t="shared" si="23"/>
        <v>40.288543643294851</v>
      </c>
      <c r="P100" s="38">
        <f t="shared" si="24"/>
        <v>5.4183735567986187</v>
      </c>
      <c r="Q100" s="38">
        <f t="shared" si="25"/>
        <v>0.92366023308935041</v>
      </c>
      <c r="R100" s="38">
        <f t="shared" si="26"/>
        <v>33.94650985340688</v>
      </c>
      <c r="S100" s="38">
        <f t="shared" si="27"/>
        <v>0</v>
      </c>
      <c r="T100" s="38">
        <f t="shared" si="28"/>
        <v>0</v>
      </c>
      <c r="U100" s="39">
        <f t="shared" si="29"/>
        <v>6.3420337898879708</v>
      </c>
    </row>
    <row r="101" spans="2:22" s="33" customFormat="1" ht="13.5" customHeight="1" x14ac:dyDescent="0.25">
      <c r="B101" s="34" t="str">
        <f>+Tuberia!I109</f>
        <v>Recebo</v>
      </c>
      <c r="C101" s="35" t="str">
        <f>+CONCATENATE(Tuberia!D109,"-",Tuberia!E109)</f>
        <v>PT8-P66</v>
      </c>
      <c r="D101" s="35">
        <f>+Tuberia!G109</f>
        <v>8</v>
      </c>
      <c r="E101" s="36">
        <f>+Tuberia!F109</f>
        <v>30.810131450547235</v>
      </c>
      <c r="F101" s="37">
        <f>+VLOOKUP(D101,Condicionales!D:F,2,FALSE)</f>
        <v>0.2</v>
      </c>
      <c r="G101" s="38">
        <f>+VLOOKUP(D101,Condicionales!A:B,2,FALSE)</f>
        <v>0.8</v>
      </c>
      <c r="H101" s="36">
        <f t="shared" si="20"/>
        <v>1.5901065375542203</v>
      </c>
      <c r="I101" s="36">
        <f t="shared" si="21"/>
        <v>1.4033729688726453</v>
      </c>
      <c r="J101" s="36">
        <f t="shared" si="22"/>
        <v>1.5300730865467662</v>
      </c>
      <c r="K101" s="36">
        <v>1132.5930000000001</v>
      </c>
      <c r="L101" s="36">
        <v>1131.0028934624459</v>
      </c>
      <c r="M101" s="36">
        <v>1128.5550000000001</v>
      </c>
      <c r="N101" s="36">
        <v>1127.1516270311274</v>
      </c>
      <c r="O101" s="38">
        <f t="shared" si="23"/>
        <v>37.713402340360325</v>
      </c>
      <c r="P101" s="38">
        <f t="shared" si="24"/>
        <v>5.6780618770035725</v>
      </c>
      <c r="Q101" s="38">
        <f t="shared" si="25"/>
        <v>0.96792882621175036</v>
      </c>
      <c r="R101" s="38">
        <f t="shared" si="26"/>
        <v>31.067411637145</v>
      </c>
      <c r="S101" s="38">
        <f t="shared" si="27"/>
        <v>0</v>
      </c>
      <c r="T101" s="38">
        <f t="shared" si="28"/>
        <v>0</v>
      </c>
      <c r="U101" s="39">
        <f t="shared" si="29"/>
        <v>6.6459907032153254</v>
      </c>
    </row>
    <row r="102" spans="2:22" s="33" customFormat="1" x14ac:dyDescent="0.25">
      <c r="B102" s="34"/>
      <c r="C102" s="35"/>
      <c r="D102" s="35"/>
      <c r="E102" s="36"/>
      <c r="F102" s="37"/>
      <c r="G102" s="38"/>
      <c r="H102" s="36"/>
      <c r="I102" s="36"/>
      <c r="J102" s="36"/>
      <c r="K102" s="36"/>
      <c r="L102" s="36"/>
      <c r="M102" s="36"/>
      <c r="N102" s="36"/>
      <c r="O102" s="38"/>
      <c r="P102" s="38"/>
      <c r="Q102" s="38"/>
      <c r="R102" s="38"/>
      <c r="S102" s="38"/>
      <c r="T102" s="38"/>
      <c r="U102" s="39"/>
    </row>
    <row r="103" spans="2:22" ht="16.5" thickBot="1" x14ac:dyDescent="0.3">
      <c r="B103" s="122" t="s">
        <v>48</v>
      </c>
      <c r="C103" s="123"/>
      <c r="D103" s="123"/>
      <c r="E103" s="40">
        <f>SUM(E3:E102)</f>
        <v>5125.8801963186706</v>
      </c>
      <c r="F103" s="40"/>
      <c r="G103" s="41"/>
      <c r="H103" s="42"/>
      <c r="I103" s="42"/>
      <c r="J103" s="42"/>
      <c r="K103" s="42"/>
      <c r="L103" s="42" t="s">
        <v>49</v>
      </c>
      <c r="M103" s="42"/>
      <c r="N103" s="42" t="s">
        <v>49</v>
      </c>
      <c r="O103" s="42">
        <f t="shared" ref="O103:V103" si="30">SUM(O3:O102)</f>
        <v>6592.7728895176433</v>
      </c>
      <c r="P103" s="42">
        <f t="shared" si="30"/>
        <v>991.65064329952793</v>
      </c>
      <c r="Q103" s="42">
        <f t="shared" si="30"/>
        <v>177.63441607125449</v>
      </c>
      <c r="R103" s="42">
        <f t="shared" si="30"/>
        <v>5423.4878301468616</v>
      </c>
      <c r="S103" s="42">
        <f t="shared" si="30"/>
        <v>409.1380741728272</v>
      </c>
      <c r="T103" s="42">
        <f t="shared" si="30"/>
        <v>409.1380741728272</v>
      </c>
      <c r="U103" s="43">
        <f t="shared" si="30"/>
        <v>1169.2850593707824</v>
      </c>
      <c r="V103" s="44">
        <f t="shared" si="30"/>
        <v>0</v>
      </c>
    </row>
  </sheetData>
  <mergeCells count="1">
    <mergeCell ref="B103:D10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5"/>
  <sheetViews>
    <sheetView workbookViewId="0">
      <selection activeCell="A17" sqref="A17"/>
    </sheetView>
  </sheetViews>
  <sheetFormatPr baseColWidth="10" defaultRowHeight="15" x14ac:dyDescent="0.25"/>
  <cols>
    <col min="1" max="1" width="57.5703125" bestFit="1" customWidth="1"/>
  </cols>
  <sheetData>
    <row r="1" spans="1:7" x14ac:dyDescent="0.25">
      <c r="A1" s="17" t="s">
        <v>75</v>
      </c>
      <c r="B1" t="s">
        <v>92</v>
      </c>
      <c r="C1" t="s">
        <v>93</v>
      </c>
      <c r="D1" t="s">
        <v>94</v>
      </c>
      <c r="E1" t="s">
        <v>95</v>
      </c>
      <c r="F1" t="s">
        <v>96</v>
      </c>
    </row>
    <row r="2" spans="1:7" x14ac:dyDescent="0.25">
      <c r="A2" t="s">
        <v>114</v>
      </c>
      <c r="B2" t="s">
        <v>86</v>
      </c>
      <c r="C2" s="21">
        <v>0.05</v>
      </c>
      <c r="D2" t="s">
        <v>97</v>
      </c>
      <c r="E2">
        <v>3800</v>
      </c>
      <c r="F2" s="22">
        <f t="shared" ref="F2:F7" si="0">+C2*E2</f>
        <v>190</v>
      </c>
    </row>
    <row r="3" spans="1:7" x14ac:dyDescent="0.25">
      <c r="A3" t="s">
        <v>115</v>
      </c>
      <c r="B3" t="s">
        <v>98</v>
      </c>
      <c r="C3" s="21">
        <v>0.01</v>
      </c>
      <c r="D3" t="s">
        <v>97</v>
      </c>
      <c r="E3">
        <v>2000</v>
      </c>
      <c r="F3" s="22">
        <f t="shared" si="0"/>
        <v>20</v>
      </c>
    </row>
    <row r="4" spans="1:7" x14ac:dyDescent="0.25">
      <c r="A4" t="s">
        <v>116</v>
      </c>
      <c r="B4" t="s">
        <v>99</v>
      </c>
      <c r="C4" s="21">
        <v>0.01</v>
      </c>
      <c r="D4" t="s">
        <v>97</v>
      </c>
      <c r="E4">
        <v>2500</v>
      </c>
      <c r="F4" s="22">
        <f t="shared" si="0"/>
        <v>25</v>
      </c>
    </row>
    <row r="5" spans="1:7" x14ac:dyDescent="0.25">
      <c r="A5" t="s">
        <v>117</v>
      </c>
      <c r="B5" t="s">
        <v>104</v>
      </c>
      <c r="C5" s="21">
        <v>0.02</v>
      </c>
      <c r="D5" t="s">
        <v>97</v>
      </c>
      <c r="E5" s="20">
        <v>22453</v>
      </c>
      <c r="F5" s="22">
        <f t="shared" si="0"/>
        <v>449.06</v>
      </c>
    </row>
    <row r="6" spans="1:7" x14ac:dyDescent="0.25">
      <c r="A6" t="s">
        <v>118</v>
      </c>
      <c r="B6" t="s">
        <v>104</v>
      </c>
      <c r="C6" s="21">
        <v>8.0000000000000002E-3</v>
      </c>
      <c r="D6" t="s">
        <v>97</v>
      </c>
      <c r="E6" s="20">
        <v>44971</v>
      </c>
      <c r="F6" s="22">
        <f t="shared" si="0"/>
        <v>359.76800000000003</v>
      </c>
    </row>
    <row r="7" spans="1:7" x14ac:dyDescent="0.25">
      <c r="A7" t="s">
        <v>113</v>
      </c>
      <c r="B7" t="s">
        <v>106</v>
      </c>
      <c r="C7" s="21">
        <v>0.2</v>
      </c>
      <c r="D7" t="s">
        <v>97</v>
      </c>
      <c r="E7" s="20">
        <v>1400</v>
      </c>
      <c r="F7" s="22">
        <f t="shared" si="0"/>
        <v>280</v>
      </c>
    </row>
    <row r="9" spans="1:7" x14ac:dyDescent="0.25">
      <c r="A9" t="s">
        <v>108</v>
      </c>
      <c r="B9" t="s">
        <v>109</v>
      </c>
      <c r="C9" t="s">
        <v>110</v>
      </c>
      <c r="D9" t="s">
        <v>111</v>
      </c>
      <c r="E9" t="s">
        <v>119</v>
      </c>
      <c r="F9" t="s">
        <v>112</v>
      </c>
      <c r="G9" t="s">
        <v>88</v>
      </c>
    </row>
    <row r="10" spans="1:7" x14ac:dyDescent="0.25">
      <c r="A10">
        <v>235</v>
      </c>
      <c r="B10">
        <v>280</v>
      </c>
      <c r="C10">
        <v>0</v>
      </c>
      <c r="D10">
        <v>515</v>
      </c>
      <c r="E10">
        <v>809</v>
      </c>
      <c r="F10">
        <v>0</v>
      </c>
      <c r="G10" s="19">
        <v>1.3240000000000001</v>
      </c>
    </row>
    <row r="12" spans="1:7" x14ac:dyDescent="0.25">
      <c r="A12" s="17" t="s">
        <v>60</v>
      </c>
    </row>
    <row r="13" spans="1:7" x14ac:dyDescent="0.25">
      <c r="A13" s="17" t="s">
        <v>129</v>
      </c>
      <c r="B13" t="s">
        <v>130</v>
      </c>
      <c r="C13" t="s">
        <v>131</v>
      </c>
      <c r="D13" t="s">
        <v>97</v>
      </c>
      <c r="E13">
        <v>88000</v>
      </c>
      <c r="F13" s="22">
        <f>+C13*E13</f>
        <v>2640</v>
      </c>
    </row>
    <row r="15" spans="1:7" x14ac:dyDescent="0.25">
      <c r="A15" t="s">
        <v>108</v>
      </c>
      <c r="B15" t="s">
        <v>109</v>
      </c>
      <c r="C15" t="s">
        <v>110</v>
      </c>
      <c r="D15" t="s">
        <v>111</v>
      </c>
      <c r="E15" t="s">
        <v>119</v>
      </c>
      <c r="F15" t="s">
        <v>112</v>
      </c>
      <c r="G15" t="s">
        <v>88</v>
      </c>
    </row>
    <row r="16" spans="1:7" x14ac:dyDescent="0.25">
      <c r="A16">
        <v>0</v>
      </c>
      <c r="B16">
        <v>2.64</v>
      </c>
      <c r="C16">
        <v>0</v>
      </c>
      <c r="D16">
        <v>2.64</v>
      </c>
      <c r="E16">
        <v>0</v>
      </c>
      <c r="F16">
        <v>0</v>
      </c>
      <c r="G16" s="19">
        <v>2.64</v>
      </c>
    </row>
    <row r="18" spans="1:7" x14ac:dyDescent="0.25">
      <c r="A18" s="17" t="s">
        <v>62</v>
      </c>
    </row>
    <row r="19" spans="1:7" x14ac:dyDescent="0.25">
      <c r="A19" t="s">
        <v>147</v>
      </c>
      <c r="B19" t="s">
        <v>104</v>
      </c>
      <c r="C19" t="s">
        <v>133</v>
      </c>
      <c r="D19" t="s">
        <v>97</v>
      </c>
      <c r="E19">
        <v>18373</v>
      </c>
      <c r="F19" s="22">
        <f>+C19*E19</f>
        <v>845.15800000000002</v>
      </c>
    </row>
    <row r="20" spans="1:7" x14ac:dyDescent="0.25">
      <c r="A20" t="s">
        <v>148</v>
      </c>
      <c r="B20" t="s">
        <v>130</v>
      </c>
      <c r="C20" t="s">
        <v>135</v>
      </c>
      <c r="D20" t="s">
        <v>97</v>
      </c>
      <c r="E20">
        <v>104</v>
      </c>
      <c r="F20" s="22">
        <f>+C20*E20</f>
        <v>4.8879999999999999</v>
      </c>
    </row>
    <row r="21" spans="1:7" x14ac:dyDescent="0.25">
      <c r="A21" t="s">
        <v>149</v>
      </c>
      <c r="B21" t="s">
        <v>130</v>
      </c>
      <c r="C21" t="s">
        <v>135</v>
      </c>
      <c r="D21" t="s">
        <v>97</v>
      </c>
      <c r="E21">
        <v>89.9</v>
      </c>
      <c r="F21" s="22">
        <f>+C21*E21</f>
        <v>4.2252999999999998</v>
      </c>
    </row>
    <row r="22" spans="1:7" x14ac:dyDescent="0.25">
      <c r="A22" t="s">
        <v>150</v>
      </c>
      <c r="B22" t="s">
        <v>138</v>
      </c>
      <c r="C22" t="s">
        <v>139</v>
      </c>
      <c r="D22" t="s">
        <v>97</v>
      </c>
      <c r="E22">
        <v>265</v>
      </c>
      <c r="F22" s="22">
        <f>+C22*E22</f>
        <v>0.53</v>
      </c>
    </row>
    <row r="23" spans="1:7" x14ac:dyDescent="0.25">
      <c r="A23" t="s">
        <v>151</v>
      </c>
      <c r="B23" t="s">
        <v>106</v>
      </c>
      <c r="C23" t="s">
        <v>131</v>
      </c>
      <c r="D23" t="s">
        <v>97</v>
      </c>
      <c r="E23">
        <v>1.4</v>
      </c>
      <c r="F23" s="22">
        <f>+C23*E23</f>
        <v>4.1999999999999996E-2</v>
      </c>
    </row>
    <row r="24" spans="1:7" x14ac:dyDescent="0.25">
      <c r="A24" t="s">
        <v>108</v>
      </c>
      <c r="B24" t="s">
        <v>109</v>
      </c>
      <c r="C24" t="s">
        <v>110</v>
      </c>
      <c r="D24" t="s">
        <v>111</v>
      </c>
      <c r="E24" t="s">
        <v>119</v>
      </c>
      <c r="F24" t="s">
        <v>112</v>
      </c>
      <c r="G24" t="s">
        <v>88</v>
      </c>
    </row>
    <row r="25" spans="1:7" x14ac:dyDescent="0.25">
      <c r="A25">
        <v>0</v>
      </c>
      <c r="B25">
        <v>9.6850000000000005</v>
      </c>
      <c r="C25">
        <v>0</v>
      </c>
      <c r="D25">
        <v>9.6850000000000005</v>
      </c>
      <c r="E25">
        <v>845</v>
      </c>
      <c r="F25">
        <v>0</v>
      </c>
      <c r="G25" s="19">
        <v>10.53</v>
      </c>
    </row>
    <row r="27" spans="1:7" x14ac:dyDescent="0.25">
      <c r="A27" s="17" t="s">
        <v>61</v>
      </c>
    </row>
    <row r="28" spans="1:7" x14ac:dyDescent="0.25">
      <c r="A28" t="s">
        <v>152</v>
      </c>
      <c r="B28" t="s">
        <v>78</v>
      </c>
      <c r="C28" s="20">
        <v>1300</v>
      </c>
      <c r="D28" t="s">
        <v>97</v>
      </c>
      <c r="E28">
        <v>6.5</v>
      </c>
      <c r="F28">
        <v>8.4499999999999993</v>
      </c>
    </row>
    <row r="29" spans="1:7" x14ac:dyDescent="0.25">
      <c r="A29" t="s">
        <v>153</v>
      </c>
      <c r="B29" t="s">
        <v>104</v>
      </c>
      <c r="C29" t="s">
        <v>133</v>
      </c>
      <c r="D29" t="s">
        <v>97</v>
      </c>
      <c r="E29">
        <v>18.373000000000001</v>
      </c>
      <c r="F29">
        <v>845</v>
      </c>
    </row>
    <row r="30" spans="1:7" x14ac:dyDescent="0.25">
      <c r="A30" t="s">
        <v>154</v>
      </c>
      <c r="B30" t="s">
        <v>130</v>
      </c>
      <c r="C30" t="s">
        <v>135</v>
      </c>
      <c r="D30" t="s">
        <v>97</v>
      </c>
      <c r="E30">
        <v>104</v>
      </c>
      <c r="F30">
        <v>4.8879999999999999</v>
      </c>
    </row>
    <row r="31" spans="1:7" x14ac:dyDescent="0.25">
      <c r="A31" t="s">
        <v>155</v>
      </c>
      <c r="B31" t="s">
        <v>130</v>
      </c>
      <c r="C31" t="s">
        <v>135</v>
      </c>
      <c r="D31" t="s">
        <v>97</v>
      </c>
      <c r="E31">
        <v>89.9</v>
      </c>
      <c r="F31">
        <v>4.2249999999999996</v>
      </c>
    </row>
    <row r="32" spans="1:7" x14ac:dyDescent="0.25">
      <c r="A32" t="s">
        <v>156</v>
      </c>
      <c r="B32" t="s">
        <v>138</v>
      </c>
      <c r="C32" t="s">
        <v>139</v>
      </c>
      <c r="D32" t="s">
        <v>97</v>
      </c>
      <c r="E32">
        <v>265</v>
      </c>
      <c r="F32">
        <v>530</v>
      </c>
    </row>
    <row r="33" spans="1:7" x14ac:dyDescent="0.25">
      <c r="A33" t="s">
        <v>157</v>
      </c>
      <c r="B33" t="s">
        <v>78</v>
      </c>
      <c r="C33" s="20">
        <v>1300</v>
      </c>
      <c r="D33" t="s">
        <v>97</v>
      </c>
      <c r="E33">
        <v>7</v>
      </c>
      <c r="F33">
        <v>9.1</v>
      </c>
    </row>
    <row r="34" spans="1:7" x14ac:dyDescent="0.25">
      <c r="A34" t="s">
        <v>158</v>
      </c>
      <c r="B34" t="s">
        <v>106</v>
      </c>
      <c r="C34" t="s">
        <v>131</v>
      </c>
      <c r="D34" t="s">
        <v>97</v>
      </c>
      <c r="E34">
        <v>1.4</v>
      </c>
      <c r="F34">
        <v>42</v>
      </c>
    </row>
    <row r="35" spans="1:7" x14ac:dyDescent="0.25">
      <c r="A35" t="s">
        <v>108</v>
      </c>
      <c r="B35" t="s">
        <v>109</v>
      </c>
      <c r="C35" t="s">
        <v>110</v>
      </c>
      <c r="D35" t="s">
        <v>111</v>
      </c>
      <c r="E35" t="s">
        <v>119</v>
      </c>
      <c r="F35" t="s">
        <v>112</v>
      </c>
      <c r="G35" t="s">
        <v>88</v>
      </c>
    </row>
    <row r="36" spans="1:7" x14ac:dyDescent="0.25">
      <c r="A36">
        <v>8.4499999999999993</v>
      </c>
      <c r="B36">
        <v>18.785</v>
      </c>
      <c r="C36">
        <v>0</v>
      </c>
      <c r="D36">
        <v>27.234999999999999</v>
      </c>
      <c r="E36">
        <v>845</v>
      </c>
      <c r="F36">
        <v>0</v>
      </c>
      <c r="G36" s="19">
        <v>28.08</v>
      </c>
    </row>
    <row r="38" spans="1:7" x14ac:dyDescent="0.25">
      <c r="A38" s="17" t="s">
        <v>65</v>
      </c>
    </row>
    <row r="39" spans="1:7" x14ac:dyDescent="0.25">
      <c r="A39" t="s">
        <v>159</v>
      </c>
      <c r="B39" t="s">
        <v>104</v>
      </c>
      <c r="C39" t="s">
        <v>161</v>
      </c>
      <c r="D39" t="s">
        <v>97</v>
      </c>
      <c r="E39">
        <v>6.1239999999999997</v>
      </c>
      <c r="F39">
        <v>214</v>
      </c>
    </row>
    <row r="40" spans="1:7" x14ac:dyDescent="0.25">
      <c r="A40" t="s">
        <v>160</v>
      </c>
      <c r="B40" t="s">
        <v>130</v>
      </c>
      <c r="C40" t="s">
        <v>161</v>
      </c>
      <c r="D40" t="s">
        <v>97</v>
      </c>
      <c r="E40">
        <v>85</v>
      </c>
      <c r="F40">
        <v>2.9750000000000001</v>
      </c>
    </row>
    <row r="41" spans="1:7" x14ac:dyDescent="0.25">
      <c r="A41" t="s">
        <v>108</v>
      </c>
      <c r="B41" t="s">
        <v>109</v>
      </c>
      <c r="C41" t="s">
        <v>110</v>
      </c>
      <c r="D41" t="s">
        <v>111</v>
      </c>
      <c r="E41" t="s">
        <v>119</v>
      </c>
      <c r="F41" t="s">
        <v>112</v>
      </c>
      <c r="G41" t="s">
        <v>88</v>
      </c>
    </row>
    <row r="42" spans="1:7" x14ac:dyDescent="0.25">
      <c r="A42">
        <v>0</v>
      </c>
      <c r="B42">
        <v>2.9750000000000001</v>
      </c>
      <c r="C42">
        <v>0</v>
      </c>
      <c r="D42">
        <v>2.9750000000000001</v>
      </c>
      <c r="E42">
        <v>214</v>
      </c>
      <c r="F42">
        <v>0</v>
      </c>
      <c r="G42" s="19">
        <v>3.1890000000000001</v>
      </c>
    </row>
    <row r="45" spans="1:7" x14ac:dyDescent="0.25">
      <c r="A45" t="s">
        <v>162</v>
      </c>
    </row>
    <row r="46" spans="1:7" x14ac:dyDescent="0.25">
      <c r="A46" t="s">
        <v>174</v>
      </c>
      <c r="B46" t="s">
        <v>76</v>
      </c>
      <c r="C46" s="20">
        <v>1000</v>
      </c>
      <c r="D46" s="20" t="s">
        <v>97</v>
      </c>
      <c r="E46">
        <v>34.405999999999999</v>
      </c>
      <c r="F46">
        <v>34.405999999999999</v>
      </c>
    </row>
    <row r="47" spans="1:7" x14ac:dyDescent="0.25">
      <c r="A47" t="s">
        <v>175</v>
      </c>
      <c r="B47" t="s">
        <v>86</v>
      </c>
      <c r="C47" t="s">
        <v>164</v>
      </c>
      <c r="D47" t="s">
        <v>97</v>
      </c>
      <c r="E47">
        <v>5.077</v>
      </c>
      <c r="F47">
        <v>1.675</v>
      </c>
    </row>
    <row r="48" spans="1:7" x14ac:dyDescent="0.25">
      <c r="A48" t="s">
        <v>176</v>
      </c>
      <c r="B48" t="s">
        <v>166</v>
      </c>
      <c r="C48" t="s">
        <v>139</v>
      </c>
      <c r="D48" t="s">
        <v>167</v>
      </c>
      <c r="E48">
        <v>54.097999999999999</v>
      </c>
      <c r="F48">
        <v>109</v>
      </c>
    </row>
    <row r="49" spans="1:7" x14ac:dyDescent="0.25">
      <c r="A49" s="17" t="s">
        <v>177</v>
      </c>
      <c r="B49" t="s">
        <v>166</v>
      </c>
      <c r="C49" t="s">
        <v>139</v>
      </c>
      <c r="D49" t="s">
        <v>167</v>
      </c>
      <c r="E49">
        <v>74.787000000000006</v>
      </c>
      <c r="F49">
        <v>151</v>
      </c>
    </row>
    <row r="50" spans="1:7" x14ac:dyDescent="0.25">
      <c r="A50" s="17" t="s">
        <v>178</v>
      </c>
      <c r="B50" t="s">
        <v>104</v>
      </c>
      <c r="C50" t="s">
        <v>171</v>
      </c>
      <c r="D50" t="s">
        <v>97</v>
      </c>
      <c r="E50">
        <v>12.247999999999999</v>
      </c>
      <c r="F50">
        <v>4.899</v>
      </c>
    </row>
    <row r="51" spans="1:7" x14ac:dyDescent="0.25">
      <c r="A51" s="17" t="s">
        <v>179</v>
      </c>
      <c r="B51" s="20" t="s">
        <v>104</v>
      </c>
      <c r="C51" t="s">
        <v>171</v>
      </c>
      <c r="D51" t="s">
        <v>97</v>
      </c>
      <c r="E51">
        <v>17.349</v>
      </c>
      <c r="F51">
        <v>6.94</v>
      </c>
    </row>
    <row r="52" spans="1:7" x14ac:dyDescent="0.25">
      <c r="A52" t="s">
        <v>108</v>
      </c>
      <c r="B52" t="s">
        <v>109</v>
      </c>
      <c r="C52" t="s">
        <v>110</v>
      </c>
      <c r="D52" t="s">
        <v>111</v>
      </c>
      <c r="E52" t="s">
        <v>119</v>
      </c>
      <c r="F52" t="s">
        <v>112</v>
      </c>
      <c r="G52" t="s">
        <v>88</v>
      </c>
    </row>
    <row r="53" spans="1:7" x14ac:dyDescent="0.25">
      <c r="A53">
        <v>36.341999999999999</v>
      </c>
      <c r="B53">
        <v>0</v>
      </c>
      <c r="C53">
        <v>0</v>
      </c>
      <c r="D53">
        <v>36.341999999999999</v>
      </c>
      <c r="E53">
        <v>11.839</v>
      </c>
      <c r="F53">
        <v>0</v>
      </c>
      <c r="G53" s="19">
        <v>48.180999999999997</v>
      </c>
    </row>
    <row r="55" spans="1:7" x14ac:dyDescent="0.25">
      <c r="A55" s="17" t="s">
        <v>81</v>
      </c>
    </row>
    <row r="56" spans="1:7" x14ac:dyDescent="0.25">
      <c r="A56" t="s">
        <v>180</v>
      </c>
      <c r="B56" t="s">
        <v>76</v>
      </c>
      <c r="C56" s="20">
        <v>1000</v>
      </c>
      <c r="D56" t="s">
        <v>97</v>
      </c>
      <c r="E56">
        <v>47000</v>
      </c>
      <c r="F56">
        <v>47000</v>
      </c>
    </row>
    <row r="57" spans="1:7" x14ac:dyDescent="0.25">
      <c r="A57" t="s">
        <v>175</v>
      </c>
      <c r="B57" t="s">
        <v>86</v>
      </c>
      <c r="C57" t="s">
        <v>164</v>
      </c>
      <c r="D57" t="s">
        <v>97</v>
      </c>
      <c r="E57">
        <v>9.0030000000000001</v>
      </c>
      <c r="F57">
        <v>2.9710000000000001</v>
      </c>
    </row>
    <row r="58" spans="1:7" x14ac:dyDescent="0.25">
      <c r="A58" t="s">
        <v>176</v>
      </c>
      <c r="B58" t="s">
        <v>166</v>
      </c>
      <c r="C58" t="s">
        <v>139</v>
      </c>
      <c r="D58" t="s">
        <v>167</v>
      </c>
      <c r="E58">
        <v>54.097999999999999</v>
      </c>
      <c r="F58">
        <v>109</v>
      </c>
    </row>
    <row r="59" spans="1:7" x14ac:dyDescent="0.25">
      <c r="A59" s="17" t="s">
        <v>177</v>
      </c>
      <c r="B59" t="s">
        <v>166</v>
      </c>
      <c r="C59" t="s">
        <v>139</v>
      </c>
      <c r="D59" t="s">
        <v>167</v>
      </c>
      <c r="E59">
        <v>74.787000000000006</v>
      </c>
      <c r="F59">
        <v>151</v>
      </c>
    </row>
    <row r="60" spans="1:7" x14ac:dyDescent="0.25">
      <c r="A60" s="17" t="s">
        <v>178</v>
      </c>
      <c r="B60" t="s">
        <v>104</v>
      </c>
      <c r="C60" t="s">
        <v>107</v>
      </c>
      <c r="D60" t="s">
        <v>97</v>
      </c>
      <c r="E60">
        <v>12.247999999999999</v>
      </c>
      <c r="F60">
        <v>2.4500000000000002</v>
      </c>
    </row>
    <row r="61" spans="1:7" x14ac:dyDescent="0.25">
      <c r="A61" s="17" t="s">
        <v>179</v>
      </c>
      <c r="B61" s="20" t="s">
        <v>104</v>
      </c>
      <c r="C61" t="s">
        <v>171</v>
      </c>
      <c r="D61" t="s">
        <v>97</v>
      </c>
      <c r="E61">
        <v>17.349</v>
      </c>
      <c r="F61">
        <v>6.94</v>
      </c>
    </row>
    <row r="62" spans="1:7" x14ac:dyDescent="0.25">
      <c r="A62" t="s">
        <v>108</v>
      </c>
      <c r="B62" t="s">
        <v>109</v>
      </c>
      <c r="C62" t="s">
        <v>110</v>
      </c>
      <c r="D62" t="s">
        <v>111</v>
      </c>
      <c r="E62" t="s">
        <v>119</v>
      </c>
      <c r="F62" t="s">
        <v>112</v>
      </c>
      <c r="G62" t="s">
        <v>88</v>
      </c>
    </row>
    <row r="63" spans="1:7" x14ac:dyDescent="0.25">
      <c r="A63">
        <v>50.231000000000002</v>
      </c>
      <c r="B63">
        <v>0</v>
      </c>
      <c r="C63">
        <v>0</v>
      </c>
      <c r="D63">
        <v>50.231000000000002</v>
      </c>
      <c r="E63">
        <v>9.3889999999999993</v>
      </c>
      <c r="F63">
        <v>0</v>
      </c>
      <c r="G63" s="19">
        <v>59.621000000000002</v>
      </c>
    </row>
    <row r="65" spans="1:1" x14ac:dyDescent="0.25">
      <c r="A65" s="17" t="s">
        <v>82</v>
      </c>
    </row>
    <row r="66" spans="1:1" x14ac:dyDescent="0.25">
      <c r="A66" s="17"/>
    </row>
    <row r="67" spans="1:1" x14ac:dyDescent="0.25">
      <c r="A67" s="17"/>
    </row>
    <row r="68" spans="1:1" x14ac:dyDescent="0.25">
      <c r="A68" s="17"/>
    </row>
    <row r="69" spans="1:1" x14ac:dyDescent="0.25">
      <c r="A69" s="17"/>
    </row>
    <row r="70" spans="1:1" x14ac:dyDescent="0.25">
      <c r="A70" s="17"/>
    </row>
    <row r="71" spans="1:1" x14ac:dyDescent="0.25">
      <c r="A71" s="17"/>
    </row>
    <row r="72" spans="1:1" x14ac:dyDescent="0.25">
      <c r="A72" s="17"/>
    </row>
    <row r="73" spans="1:1" x14ac:dyDescent="0.25">
      <c r="A73" s="17"/>
    </row>
    <row r="74" spans="1:1" x14ac:dyDescent="0.25">
      <c r="A74" s="17"/>
    </row>
    <row r="75" spans="1:1" x14ac:dyDescent="0.25">
      <c r="A75" s="17"/>
    </row>
    <row r="76" spans="1:1" x14ac:dyDescent="0.25">
      <c r="A76" s="17" t="s">
        <v>83</v>
      </c>
    </row>
    <row r="77" spans="1:1" x14ac:dyDescent="0.25">
      <c r="A77" s="17" t="s">
        <v>120</v>
      </c>
    </row>
    <row r="78" spans="1:1" x14ac:dyDescent="0.25">
      <c r="A78" s="17" t="s">
        <v>121</v>
      </c>
    </row>
    <row r="79" spans="1:1" x14ac:dyDescent="0.25">
      <c r="A79" s="17" t="s">
        <v>122</v>
      </c>
    </row>
    <row r="80" spans="1:1" x14ac:dyDescent="0.25">
      <c r="A80" s="17" t="s">
        <v>123</v>
      </c>
    </row>
    <row r="81" spans="1:1" x14ac:dyDescent="0.25">
      <c r="A81" s="17" t="s">
        <v>124</v>
      </c>
    </row>
    <row r="82" spans="1:1" x14ac:dyDescent="0.25">
      <c r="A82" s="17" t="s">
        <v>125</v>
      </c>
    </row>
    <row r="83" spans="1:1" x14ac:dyDescent="0.25">
      <c r="A83" s="17" t="s">
        <v>126</v>
      </c>
    </row>
    <row r="84" spans="1:1" x14ac:dyDescent="0.25">
      <c r="A84" s="17" t="s">
        <v>127</v>
      </c>
    </row>
    <row r="85" spans="1:1" x14ac:dyDescent="0.25">
      <c r="A85" s="17" t="s">
        <v>128</v>
      </c>
    </row>
    <row r="86" spans="1:1" x14ac:dyDescent="0.25">
      <c r="A86" s="17"/>
    </row>
    <row r="87" spans="1:1" x14ac:dyDescent="0.25">
      <c r="A87" s="17"/>
    </row>
    <row r="88" spans="1:1" x14ac:dyDescent="0.25">
      <c r="A88" s="17" t="s">
        <v>84</v>
      </c>
    </row>
    <row r="89" spans="1:1" x14ac:dyDescent="0.25">
      <c r="A89" s="17" t="s">
        <v>85</v>
      </c>
    </row>
    <row r="90" spans="1:1" x14ac:dyDescent="0.25">
      <c r="A90" s="17" t="s">
        <v>66</v>
      </c>
    </row>
    <row r="91" spans="1:1" x14ac:dyDescent="0.25">
      <c r="A91" s="17" t="s">
        <v>67</v>
      </c>
    </row>
    <row r="92" spans="1:1" x14ac:dyDescent="0.25">
      <c r="A92" s="17" t="s">
        <v>68</v>
      </c>
    </row>
    <row r="93" spans="1:1" x14ac:dyDescent="0.25">
      <c r="A93" s="17" t="s">
        <v>69</v>
      </c>
    </row>
    <row r="94" spans="1:1" x14ac:dyDescent="0.25">
      <c r="A94" s="17" t="s">
        <v>70</v>
      </c>
    </row>
    <row r="95" spans="1:1" x14ac:dyDescent="0.25">
      <c r="A95" s="17" t="s">
        <v>71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"/>
  <sheetViews>
    <sheetView workbookViewId="0">
      <selection activeCell="A17" sqref="A17"/>
    </sheetView>
  </sheetViews>
  <sheetFormatPr baseColWidth="10" defaultRowHeight="15" x14ac:dyDescent="0.25"/>
  <sheetData>
    <row r="1" spans="1:7" x14ac:dyDescent="0.25">
      <c r="A1" t="s">
        <v>183</v>
      </c>
      <c r="B1" t="s">
        <v>184</v>
      </c>
      <c r="C1" t="s">
        <v>112</v>
      </c>
      <c r="D1" t="s">
        <v>185</v>
      </c>
      <c r="E1" t="s">
        <v>183</v>
      </c>
      <c r="F1" t="s">
        <v>186</v>
      </c>
      <c r="G1" t="s">
        <v>97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topLeftCell="A10" zoomScale="80" zoomScaleNormal="80" workbookViewId="0">
      <selection activeCell="A17" sqref="A17"/>
    </sheetView>
  </sheetViews>
  <sheetFormatPr baseColWidth="10" defaultRowHeight="15" x14ac:dyDescent="0.25"/>
  <sheetData>
    <row r="1" spans="1:11" x14ac:dyDescent="0.25">
      <c r="A1" t="s">
        <v>140</v>
      </c>
      <c r="B1" t="s">
        <v>145</v>
      </c>
      <c r="C1" t="s">
        <v>146</v>
      </c>
      <c r="D1">
        <v>3</v>
      </c>
      <c r="E1" t="s">
        <v>132</v>
      </c>
      <c r="F1" t="s">
        <v>104</v>
      </c>
      <c r="G1" t="s">
        <v>133</v>
      </c>
      <c r="H1" t="s">
        <v>97</v>
      </c>
      <c r="I1">
        <v>18.373000000000001</v>
      </c>
      <c r="J1">
        <v>845</v>
      </c>
    </row>
    <row r="2" spans="1:11" x14ac:dyDescent="0.25">
      <c r="A2" t="s">
        <v>141</v>
      </c>
      <c r="B2" t="s">
        <v>134</v>
      </c>
      <c r="F2" t="s">
        <v>130</v>
      </c>
      <c r="G2" t="s">
        <v>135</v>
      </c>
      <c r="H2" t="s">
        <v>97</v>
      </c>
      <c r="I2">
        <v>104</v>
      </c>
      <c r="J2">
        <v>4.8879999999999999</v>
      </c>
    </row>
    <row r="3" spans="1:11" x14ac:dyDescent="0.25">
      <c r="A3" t="s">
        <v>142</v>
      </c>
      <c r="B3" t="s">
        <v>136</v>
      </c>
      <c r="F3" t="s">
        <v>130</v>
      </c>
      <c r="G3" t="s">
        <v>135</v>
      </c>
      <c r="H3" t="s">
        <v>97</v>
      </c>
      <c r="I3">
        <v>89.9</v>
      </c>
      <c r="J3">
        <v>4.2249999999999996</v>
      </c>
    </row>
    <row r="4" spans="1:11" x14ac:dyDescent="0.25">
      <c r="A4" t="s">
        <v>143</v>
      </c>
      <c r="B4" t="s">
        <v>137</v>
      </c>
      <c r="F4" t="s">
        <v>138</v>
      </c>
      <c r="G4" t="s">
        <v>139</v>
      </c>
      <c r="H4" t="s">
        <v>97</v>
      </c>
      <c r="I4">
        <v>265</v>
      </c>
      <c r="J4">
        <v>530</v>
      </c>
    </row>
    <row r="5" spans="1:11" x14ac:dyDescent="0.25">
      <c r="A5" t="s">
        <v>144</v>
      </c>
      <c r="B5" t="s">
        <v>105</v>
      </c>
      <c r="F5" t="s">
        <v>106</v>
      </c>
      <c r="G5" t="s">
        <v>131</v>
      </c>
      <c r="H5" t="s">
        <v>97</v>
      </c>
      <c r="I5">
        <v>1.4</v>
      </c>
      <c r="J5">
        <v>42</v>
      </c>
    </row>
    <row r="7" spans="1:11" x14ac:dyDescent="0.25">
      <c r="A7" t="str">
        <f>+CONCATENATE(A1," ",B1," ",C1," ",D1," ",E1)</f>
        <v>MOAG03-MANO  OBRA  ALBANILERIA  3 AYUDANTE</v>
      </c>
    </row>
    <row r="8" spans="1:11" x14ac:dyDescent="0.25">
      <c r="A8" t="str">
        <f>+CONCATENATE(A2,B2,C2,D2,E2)</f>
        <v>MQ0204-MOTONIVELADORA CAT-12-F</v>
      </c>
    </row>
    <row r="9" spans="1:11" x14ac:dyDescent="0.25">
      <c r="A9" t="str">
        <f>+CONCATENATE(A3,B3,C3,D3,E3)</f>
        <v>MQ0206-VIBROCOMPACTADOR CA-15</v>
      </c>
    </row>
    <row r="10" spans="1:11" x14ac:dyDescent="0.25">
      <c r="A10" t="str">
        <f>+CONCATENATE(A4,B4,C4,D4,E4)</f>
        <v>MQ0222-CARROTANQUE AGUA</v>
      </c>
    </row>
    <row r="13" spans="1:11" x14ac:dyDescent="0.25">
      <c r="F13" s="20"/>
      <c r="G13" t="s">
        <v>76</v>
      </c>
      <c r="H13" s="20">
        <v>1</v>
      </c>
      <c r="I13" t="s">
        <v>97</v>
      </c>
      <c r="J13">
        <v>47</v>
      </c>
      <c r="K13">
        <v>47</v>
      </c>
    </row>
    <row r="14" spans="1:11" x14ac:dyDescent="0.25">
      <c r="A14" t="s">
        <v>181</v>
      </c>
      <c r="B14" t="s">
        <v>163</v>
      </c>
      <c r="C14" t="s">
        <v>182</v>
      </c>
      <c r="G14" t="s">
        <v>86</v>
      </c>
      <c r="H14" t="s">
        <v>164</v>
      </c>
      <c r="I14" t="s">
        <v>97</v>
      </c>
      <c r="J14">
        <v>9.0030000000000001</v>
      </c>
      <c r="K14">
        <v>2.9710000000000001</v>
      </c>
    </row>
    <row r="15" spans="1:11" x14ac:dyDescent="0.25">
      <c r="A15" t="s">
        <v>165</v>
      </c>
      <c r="B15" t="s">
        <v>163</v>
      </c>
      <c r="G15" t="s">
        <v>166</v>
      </c>
      <c r="H15" t="s">
        <v>139</v>
      </c>
      <c r="I15" t="s">
        <v>167</v>
      </c>
      <c r="J15">
        <v>54.097999999999999</v>
      </c>
      <c r="K15">
        <v>109</v>
      </c>
    </row>
    <row r="16" spans="1:11" x14ac:dyDescent="0.25">
      <c r="A16" t="s">
        <v>168</v>
      </c>
      <c r="B16" t="s">
        <v>169</v>
      </c>
      <c r="C16" t="s">
        <v>163</v>
      </c>
      <c r="D16" t="s">
        <v>166</v>
      </c>
      <c r="E16" t="s">
        <v>139</v>
      </c>
      <c r="F16" t="s">
        <v>167</v>
      </c>
      <c r="G16" t="s">
        <v>166</v>
      </c>
      <c r="H16" t="s">
        <v>139</v>
      </c>
      <c r="I16" t="s">
        <v>167</v>
      </c>
      <c r="J16">
        <v>74.787000000000006</v>
      </c>
      <c r="K16">
        <v>151</v>
      </c>
    </row>
    <row r="17" spans="1:11" x14ac:dyDescent="0.25">
      <c r="A17" t="s">
        <v>170</v>
      </c>
      <c r="B17" t="s">
        <v>100</v>
      </c>
      <c r="C17" t="s">
        <v>101</v>
      </c>
      <c r="D17">
        <v>2</v>
      </c>
      <c r="E17" t="s">
        <v>132</v>
      </c>
      <c r="G17" t="s">
        <v>104</v>
      </c>
      <c r="H17" t="s">
        <v>107</v>
      </c>
      <c r="I17" t="s">
        <v>97</v>
      </c>
      <c r="J17">
        <v>12.247999999999999</v>
      </c>
      <c r="K17">
        <v>2.4500000000000002</v>
      </c>
    </row>
    <row r="18" spans="1:11" x14ac:dyDescent="0.25">
      <c r="A18" t="s">
        <v>172</v>
      </c>
      <c r="B18" t="s">
        <v>100</v>
      </c>
      <c r="C18" t="s">
        <v>173</v>
      </c>
      <c r="D18">
        <v>1</v>
      </c>
      <c r="E18" t="s">
        <v>102</v>
      </c>
      <c r="F18" t="s">
        <v>103</v>
      </c>
      <c r="G18" s="20" t="s">
        <v>104</v>
      </c>
      <c r="H18" t="s">
        <v>171</v>
      </c>
      <c r="I18" t="s">
        <v>97</v>
      </c>
      <c r="J18">
        <v>17.349</v>
      </c>
      <c r="K18">
        <v>6.94</v>
      </c>
    </row>
    <row r="19" spans="1:11" x14ac:dyDescent="0.25">
      <c r="A19" t="s">
        <v>108</v>
      </c>
      <c r="B19" t="s">
        <v>109</v>
      </c>
      <c r="C19" t="s">
        <v>110</v>
      </c>
    </row>
    <row r="21" spans="1:11" x14ac:dyDescent="0.25">
      <c r="A21" t="str">
        <f>+CONCATENATE(G13," ",H13," ",I13," ",J13," ",K13)</f>
        <v>ML 1 0,00 47 47</v>
      </c>
    </row>
    <row r="22" spans="1:11" x14ac:dyDescent="0.25">
      <c r="A22" t="str">
        <f>+CONCATENATE(A14," ",B14," ",C14," ",G14," ",H14)</f>
        <v>000241-HIDROSELLO NOVAFORT 250MM UND 0,330</v>
      </c>
    </row>
    <row r="23" spans="1:11" x14ac:dyDescent="0.25">
      <c r="A23" t="str">
        <f>+CONCATENATE(A15," ",B15," ",G15," ",H15," ",I15)</f>
        <v>000521-ADHESIVO NOVAFORT GLN 0,002 1,00</v>
      </c>
    </row>
    <row r="24" spans="1:11" x14ac:dyDescent="0.25">
      <c r="A24" t="str">
        <f t="shared" ref="A24:A30" si="0">+CONCATENATE(A16," ",B16," ",C16," ",D16," ",E16)</f>
        <v>000522-ACONDICION SUPERF NOVAFORT GLN 0,002</v>
      </c>
    </row>
    <row r="25" spans="1:11" x14ac:dyDescent="0.25">
      <c r="A25" t="str">
        <f t="shared" si="0"/>
        <v>MOAG02-MANO OBRA ALBANILERIA 2 AYUDANTE</v>
      </c>
    </row>
    <row r="26" spans="1:11" x14ac:dyDescent="0.25">
      <c r="A26" t="str">
        <f>+CONCATENATE(A18," ",B18," ",C18," ",D18," ",E18," ",F18)</f>
        <v>MOIS01-MANO OBRA HIDROSANIT. 1 AYUDANTE-1 OFI</v>
      </c>
    </row>
    <row r="27" spans="1:11" x14ac:dyDescent="0.25">
      <c r="A27" t="str">
        <f t="shared" si="0"/>
        <v xml:space="preserve">Materiales Equipo AIU  </v>
      </c>
    </row>
    <row r="28" spans="1:11" x14ac:dyDescent="0.25">
      <c r="A28" t="str">
        <f t="shared" si="0"/>
        <v xml:space="preserve">    </v>
      </c>
    </row>
    <row r="29" spans="1:11" x14ac:dyDescent="0.25">
      <c r="A29" t="str">
        <f t="shared" si="0"/>
        <v xml:space="preserve">ML 1 0,00 47 47    </v>
      </c>
    </row>
    <row r="30" spans="1:11" x14ac:dyDescent="0.25">
      <c r="A30" t="str">
        <f t="shared" si="0"/>
        <v xml:space="preserve">000241-HIDROSELLO NOVAFORT 250MM UND 0,330    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1"/>
  <sheetViews>
    <sheetView topLeftCell="A7" workbookViewId="0">
      <selection activeCell="B25" sqref="B25"/>
    </sheetView>
  </sheetViews>
  <sheetFormatPr baseColWidth="10" defaultRowHeight="15" x14ac:dyDescent="0.25"/>
  <cols>
    <col min="1" max="1" width="2" style="16" customWidth="1"/>
    <col min="2" max="2" width="56.28515625" style="17" bestFit="1" customWidth="1"/>
    <col min="3" max="3" width="12.28515625" style="17" bestFit="1" customWidth="1"/>
    <col min="4" max="4" width="21" style="17" bestFit="1" customWidth="1"/>
    <col min="5" max="5" width="12.7109375" style="18" bestFit="1" customWidth="1"/>
    <col min="6" max="6" width="16.5703125" style="17" bestFit="1" customWidth="1"/>
    <col min="7" max="7" width="13.85546875" style="16" bestFit="1" customWidth="1"/>
    <col min="8" max="16384" width="11.42578125" style="16"/>
  </cols>
  <sheetData>
    <row r="1" spans="2:7" ht="15.75" thickBot="1" x14ac:dyDescent="0.3"/>
    <row r="2" spans="2:7" ht="35.25" customHeight="1" x14ac:dyDescent="0.2">
      <c r="B2" s="49" t="s">
        <v>89</v>
      </c>
      <c r="C2" s="50" t="s">
        <v>90</v>
      </c>
      <c r="D2" s="51" t="s">
        <v>91</v>
      </c>
      <c r="E2" s="52" t="s">
        <v>87</v>
      </c>
      <c r="F2" s="53" t="s">
        <v>88</v>
      </c>
    </row>
    <row r="3" spans="2:7" x14ac:dyDescent="0.25">
      <c r="B3" s="54" t="s">
        <v>73</v>
      </c>
      <c r="C3" s="46"/>
      <c r="D3" s="47"/>
      <c r="E3" s="48"/>
      <c r="F3" s="55"/>
    </row>
    <row r="4" spans="2:7" x14ac:dyDescent="0.25">
      <c r="B4" s="54" t="s">
        <v>74</v>
      </c>
      <c r="C4" s="46"/>
      <c r="D4" s="47"/>
      <c r="E4" s="48"/>
      <c r="F4" s="55"/>
    </row>
    <row r="5" spans="2:7" x14ac:dyDescent="0.25">
      <c r="B5" s="54" t="s">
        <v>75</v>
      </c>
      <c r="C5" s="46" t="s">
        <v>76</v>
      </c>
      <c r="D5" s="47">
        <v>1343.76</v>
      </c>
      <c r="E5" s="48">
        <f>+Tuberia!E6</f>
        <v>5125.8801963186706</v>
      </c>
      <c r="F5" s="56">
        <f>E5*D5</f>
        <v>6887952.772605177</v>
      </c>
      <c r="G5" s="23"/>
    </row>
    <row r="6" spans="2:7" x14ac:dyDescent="0.25">
      <c r="B6" s="54"/>
      <c r="C6" s="46"/>
      <c r="D6" s="47"/>
      <c r="E6" s="48"/>
      <c r="F6" s="56"/>
      <c r="G6" s="23"/>
    </row>
    <row r="7" spans="2:7" x14ac:dyDescent="0.25">
      <c r="B7" s="57" t="s">
        <v>77</v>
      </c>
      <c r="C7" s="46"/>
      <c r="D7" s="47"/>
      <c r="E7" s="48"/>
      <c r="F7" s="56"/>
      <c r="G7" s="23"/>
    </row>
    <row r="8" spans="2:7" x14ac:dyDescent="0.25">
      <c r="B8" s="54" t="s">
        <v>60</v>
      </c>
      <c r="C8" s="46" t="s">
        <v>78</v>
      </c>
      <c r="D8" s="47">
        <v>2687.52</v>
      </c>
      <c r="E8" s="48">
        <f>+Pozos!K105+'Vol Exc.'!O103</f>
        <v>7148.1620956760871</v>
      </c>
      <c r="F8" s="56">
        <f t="shared" ref="F8:F28" si="0">E8*D8</f>
        <v>19210828.595371399</v>
      </c>
      <c r="G8" s="23"/>
    </row>
    <row r="9" spans="2:7" x14ac:dyDescent="0.25">
      <c r="B9" s="54" t="s">
        <v>62</v>
      </c>
      <c r="C9" s="46" t="s">
        <v>78</v>
      </c>
      <c r="D9" s="47">
        <v>10719.54</v>
      </c>
      <c r="E9" s="48">
        <f>+Pozos!L105+'Vol Exc.'!R103</f>
        <v>5695.5151964285478</v>
      </c>
      <c r="F9" s="56">
        <f t="shared" si="0"/>
        <v>61053302.968723677</v>
      </c>
      <c r="G9" s="23"/>
    </row>
    <row r="10" spans="2:7" x14ac:dyDescent="0.25">
      <c r="B10" s="54" t="s">
        <v>61</v>
      </c>
      <c r="C10" s="46" t="s">
        <v>78</v>
      </c>
      <c r="D10" s="47">
        <v>28585.439999999999</v>
      </c>
      <c r="E10" s="48">
        <f>+'Vol Exc.'!P103</f>
        <v>991.65064329952793</v>
      </c>
      <c r="F10" s="56">
        <f t="shared" si="0"/>
        <v>28346769.965000056</v>
      </c>
      <c r="G10" s="23"/>
    </row>
    <row r="11" spans="2:7" x14ac:dyDescent="0.25">
      <c r="B11" s="54" t="s">
        <v>65</v>
      </c>
      <c r="C11" s="46" t="s">
        <v>78</v>
      </c>
      <c r="D11" s="47">
        <v>3247.42</v>
      </c>
      <c r="E11" s="48">
        <f>+Pozos!M105+'Vol Exc.'!U103</f>
        <v>1452.6468992475393</v>
      </c>
      <c r="F11" s="56">
        <f t="shared" si="0"/>
        <v>4717354.5935544446</v>
      </c>
      <c r="G11" s="23"/>
    </row>
    <row r="12" spans="2:7" x14ac:dyDescent="0.25">
      <c r="B12" s="54" t="s">
        <v>64</v>
      </c>
      <c r="C12" s="46" t="s">
        <v>78</v>
      </c>
      <c r="D12" s="47">
        <v>219381.03599999999</v>
      </c>
      <c r="E12" s="48">
        <f>+'Vol Exc.'!T103</f>
        <v>409.1380741728272</v>
      </c>
      <c r="F12" s="56">
        <f t="shared" si="0"/>
        <v>89757134.579079673</v>
      </c>
      <c r="G12" s="23"/>
    </row>
    <row r="13" spans="2:7" x14ac:dyDescent="0.25">
      <c r="B13" s="54" t="s">
        <v>63</v>
      </c>
      <c r="C13" s="46" t="s">
        <v>78</v>
      </c>
      <c r="D13" s="47">
        <v>281997.19799999997</v>
      </c>
      <c r="E13" s="48">
        <f>+'Vol Exc.'!S103</f>
        <v>409.1380741728272</v>
      </c>
      <c r="F13" s="56">
        <f t="shared" si="0"/>
        <v>115375790.51185343</v>
      </c>
      <c r="G13" s="23"/>
    </row>
    <row r="14" spans="2:7" x14ac:dyDescent="0.25">
      <c r="B14" s="54"/>
      <c r="C14" s="46"/>
      <c r="D14" s="47"/>
      <c r="E14" s="48"/>
      <c r="F14" s="56"/>
      <c r="G14" s="23"/>
    </row>
    <row r="15" spans="2:7" x14ac:dyDescent="0.25">
      <c r="B15" s="57" t="s">
        <v>79</v>
      </c>
      <c r="C15" s="46"/>
      <c r="D15" s="47"/>
      <c r="E15" s="48"/>
      <c r="F15" s="56"/>
      <c r="G15" s="23"/>
    </row>
    <row r="16" spans="2:7" x14ac:dyDescent="0.25">
      <c r="B16" s="54" t="s">
        <v>80</v>
      </c>
      <c r="C16" s="46" t="s">
        <v>76</v>
      </c>
      <c r="D16" s="47">
        <v>49047.24</v>
      </c>
      <c r="E16" s="48">
        <f>Tuberia!J10</f>
        <v>4782.6430208812944</v>
      </c>
      <c r="F16" s="56">
        <f t="shared" si="0"/>
        <v>234575440.07948986</v>
      </c>
      <c r="G16" s="23"/>
    </row>
    <row r="17" spans="2:7" x14ac:dyDescent="0.25">
      <c r="B17" s="54" t="s">
        <v>81</v>
      </c>
      <c r="C17" s="46" t="s">
        <v>76</v>
      </c>
      <c r="D17" s="47">
        <v>60693.16</v>
      </c>
      <c r="E17" s="48">
        <f>+Tuberia!K10</f>
        <v>84.227599999999995</v>
      </c>
      <c r="F17" s="56">
        <f t="shared" si="0"/>
        <v>5112039.2032160005</v>
      </c>
      <c r="G17" s="23"/>
    </row>
    <row r="18" spans="2:7" x14ac:dyDescent="0.25">
      <c r="B18" s="54" t="s">
        <v>82</v>
      </c>
      <c r="C18" s="46" t="s">
        <v>76</v>
      </c>
      <c r="D18" s="47">
        <v>91518.2</v>
      </c>
      <c r="E18" s="48">
        <f>+Tuberia!L10</f>
        <v>113.45016910025123</v>
      </c>
      <c r="F18" s="56">
        <f t="shared" si="0"/>
        <v>10382755.265750611</v>
      </c>
      <c r="G18" s="23"/>
    </row>
    <row r="19" spans="2:7" x14ac:dyDescent="0.25">
      <c r="B19" s="54" t="s">
        <v>83</v>
      </c>
      <c r="C19" s="46" t="s">
        <v>76</v>
      </c>
      <c r="D19" s="47">
        <v>98186.1</v>
      </c>
      <c r="E19" s="48">
        <f>+Tuberia!M10</f>
        <v>145.55940633712646</v>
      </c>
      <c r="F19" s="56">
        <f t="shared" si="0"/>
        <v>14291910.426557733</v>
      </c>
      <c r="G19" s="23"/>
    </row>
    <row r="20" spans="2:7" x14ac:dyDescent="0.25">
      <c r="B20" s="54"/>
      <c r="C20" s="46"/>
      <c r="D20" s="47"/>
      <c r="E20" s="48"/>
      <c r="F20" s="56"/>
      <c r="G20" s="23"/>
    </row>
    <row r="21" spans="2:7" x14ac:dyDescent="0.25">
      <c r="B21" s="57" t="s">
        <v>84</v>
      </c>
      <c r="C21" s="46"/>
      <c r="D21" s="47"/>
      <c r="E21" s="48"/>
      <c r="F21" s="56"/>
      <c r="G21" s="23"/>
    </row>
    <row r="22" spans="2:7" x14ac:dyDescent="0.25">
      <c r="B22" s="54" t="s">
        <v>85</v>
      </c>
      <c r="C22" s="46" t="s">
        <v>86</v>
      </c>
      <c r="D22" s="47">
        <v>278891.28000000003</v>
      </c>
      <c r="E22" s="48">
        <f>+SUM(E23:E28)</f>
        <v>90</v>
      </c>
      <c r="F22" s="56">
        <f>E22*D22</f>
        <v>25100215.200000003</v>
      </c>
      <c r="G22" s="23"/>
    </row>
    <row r="23" spans="2:7" x14ac:dyDescent="0.25">
      <c r="B23" s="54" t="s">
        <v>66</v>
      </c>
      <c r="C23" s="46" t="s">
        <v>86</v>
      </c>
      <c r="D23" s="47">
        <v>941639.82</v>
      </c>
      <c r="E23" s="48">
        <f>+Pozos!O105</f>
        <v>67</v>
      </c>
      <c r="F23" s="56">
        <f t="shared" si="0"/>
        <v>63089867.939999998</v>
      </c>
      <c r="G23" s="23"/>
    </row>
    <row r="24" spans="2:7" x14ac:dyDescent="0.25">
      <c r="B24" s="54" t="s">
        <v>67</v>
      </c>
      <c r="C24" s="46" t="s">
        <v>86</v>
      </c>
      <c r="D24" s="47">
        <v>1029299.8</v>
      </c>
      <c r="E24" s="48">
        <f>+Pozos!P105</f>
        <v>13</v>
      </c>
      <c r="F24" s="56">
        <f t="shared" si="0"/>
        <v>13380897.4</v>
      </c>
      <c r="G24" s="23"/>
    </row>
    <row r="25" spans="2:7" x14ac:dyDescent="0.25">
      <c r="B25" s="54" t="s">
        <v>68</v>
      </c>
      <c r="C25" s="46" t="s">
        <v>86</v>
      </c>
      <c r="D25" s="47">
        <v>1136403.58</v>
      </c>
      <c r="E25" s="48">
        <f>+Pozos!Q105</f>
        <v>5</v>
      </c>
      <c r="F25" s="56">
        <f t="shared" si="0"/>
        <v>5682017.9000000004</v>
      </c>
      <c r="G25" s="23"/>
    </row>
    <row r="26" spans="2:7" x14ac:dyDescent="0.25">
      <c r="B26" s="54" t="s">
        <v>69</v>
      </c>
      <c r="C26" s="46" t="s">
        <v>86</v>
      </c>
      <c r="D26" s="47">
        <v>1268519.6200000001</v>
      </c>
      <c r="E26" s="48">
        <f>+Pozos!R105</f>
        <v>4</v>
      </c>
      <c r="F26" s="56">
        <f t="shared" si="0"/>
        <v>5074078.4800000004</v>
      </c>
      <c r="G26" s="23"/>
    </row>
    <row r="27" spans="2:7" x14ac:dyDescent="0.25">
      <c r="B27" s="54" t="s">
        <v>70</v>
      </c>
      <c r="C27" s="46" t="s">
        <v>86</v>
      </c>
      <c r="D27" s="47">
        <v>1379878.64</v>
      </c>
      <c r="E27" s="48">
        <f>+Pozos!S105</f>
        <v>0</v>
      </c>
      <c r="F27" s="56">
        <f t="shared" si="0"/>
        <v>0</v>
      </c>
      <c r="G27" s="23"/>
    </row>
    <row r="28" spans="2:7" x14ac:dyDescent="0.25">
      <c r="B28" s="54" t="s">
        <v>71</v>
      </c>
      <c r="C28" s="46" t="s">
        <v>86</v>
      </c>
      <c r="D28" s="47">
        <v>1489384.9</v>
      </c>
      <c r="E28" s="48">
        <f>+Pozos!T105</f>
        <v>1</v>
      </c>
      <c r="F28" s="56">
        <f t="shared" si="0"/>
        <v>1489384.9</v>
      </c>
      <c r="G28" s="23"/>
    </row>
    <row r="29" spans="2:7" x14ac:dyDescent="0.25">
      <c r="B29" s="54"/>
      <c r="C29" s="46"/>
      <c r="D29" s="46"/>
      <c r="E29" s="48"/>
      <c r="F29" s="55"/>
    </row>
    <row r="30" spans="2:7" ht="15.75" thickBot="1" x14ac:dyDescent="0.3">
      <c r="B30" s="58"/>
      <c r="C30" s="59"/>
      <c r="D30" s="59"/>
      <c r="E30" s="60" t="s">
        <v>48</v>
      </c>
      <c r="F30" s="61">
        <f>+SUM(F5:F28)</f>
        <v>703527740.78120196</v>
      </c>
    </row>
    <row r="31" spans="2:7" hidden="1" x14ac:dyDescent="0.25">
      <c r="F31" s="18">
        <v>982387944.77522421</v>
      </c>
      <c r="G31" s="24">
        <f>+F30+F31</f>
        <v>1685915685.556426</v>
      </c>
    </row>
  </sheetData>
  <autoFilter ref="B2:G3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Pozos</vt:lpstr>
      <vt:lpstr>Tuberia</vt:lpstr>
      <vt:lpstr>Condicionales</vt:lpstr>
      <vt:lpstr>Vol Exc.</vt:lpstr>
      <vt:lpstr>Hoja1</vt:lpstr>
      <vt:lpstr>Hoja3</vt:lpstr>
      <vt:lpstr>Hoja2</vt:lpstr>
      <vt:lpstr>Presupuesto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Marilyn Avila Salgado</dc:creator>
  <cp:lastModifiedBy>Marilyn Avila Salgado</cp:lastModifiedBy>
  <dcterms:created xsi:type="dcterms:W3CDTF">2015-03-04T16:46:11Z</dcterms:created>
  <dcterms:modified xsi:type="dcterms:W3CDTF">2015-10-19T16:36:48Z</dcterms:modified>
</cp:coreProperties>
</file>