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men\OneDrive\Escritorio\RIUD\"/>
    </mc:Choice>
  </mc:AlternateContent>
  <xr:revisionPtr revIDLastSave="0" documentId="13_ncr:1_{22881B02-385E-4A52-A2AA-1414AD403ED5}" xr6:coauthVersionLast="44" xr6:coauthVersionMax="44" xr10:uidLastSave="{00000000-0000-0000-0000-000000000000}"/>
  <workbookProtection workbookPassword="C63D" lockStructure="1"/>
  <bookViews>
    <workbookView xWindow="2340" yWindow="600" windowWidth="14400" windowHeight="15600" firstSheet="2" activeTab="4" xr2:uid="{981700E4-2501-43E7-8996-1C3FCD44703E}"/>
  </bookViews>
  <sheets>
    <sheet name="Estadistica" sheetId="5" r:id="rId1"/>
    <sheet name="Referencias" sheetId="6" r:id="rId2"/>
    <sheet name="Formato" sheetId="1" r:id="rId3"/>
    <sheet name="Formato (2)" sheetId="3" r:id="rId4"/>
    <sheet name="Conversion Tiempo" sheetId="2" r:id="rId5"/>
  </sheets>
  <definedNames>
    <definedName name="_xlchart.v1.0" hidden="1">Estadistica!$E$4:$E$49</definedName>
    <definedName name="_xlchart.v1.1" hidden="1">Estadistica!$F$3</definedName>
    <definedName name="_xlchart.v1.2" hidden="1">Estadistica!$F$4:$F$49</definedName>
    <definedName name="_xlchart.v1.3" hidden="1">Estadistica!$H$3</definedName>
    <definedName name="_xlchart.v1.4" hidden="1">Estadistica!$H$4:$H$49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7" i="1" l="1"/>
  <c r="Q17" i="1" s="1"/>
  <c r="P18" i="1"/>
  <c r="Q18" i="1" s="1"/>
  <c r="P19" i="1"/>
  <c r="Q19" i="1" s="1"/>
  <c r="P21" i="1"/>
  <c r="Q21" i="1" s="1"/>
  <c r="P22" i="1"/>
  <c r="Q22" i="1" s="1"/>
  <c r="P23" i="1"/>
  <c r="Q23" i="1" s="1"/>
  <c r="P24" i="1"/>
  <c r="Q24" i="1" s="1"/>
  <c r="P17" i="3"/>
  <c r="Q17" i="3" s="1"/>
  <c r="P20" i="3"/>
  <c r="P21" i="3"/>
  <c r="Q21" i="3" s="1"/>
  <c r="P23" i="3"/>
  <c r="Q23" i="3" s="1"/>
  <c r="Q20" i="3"/>
  <c r="N23" i="3"/>
  <c r="N22" i="3"/>
  <c r="P22" i="3" s="1"/>
  <c r="Q22" i="3" s="1"/>
  <c r="N21" i="3"/>
  <c r="N20" i="3"/>
  <c r="N19" i="3"/>
  <c r="P19" i="3" s="1"/>
  <c r="Q19" i="3" s="1"/>
  <c r="N18" i="3"/>
  <c r="P18" i="3" s="1"/>
  <c r="Q18" i="3" s="1"/>
  <c r="N17" i="3"/>
  <c r="N16" i="3"/>
  <c r="P16" i="3" s="1"/>
  <c r="Q16" i="3" s="1"/>
  <c r="N24" i="3"/>
  <c r="P24" i="3" s="1"/>
  <c r="Q24" i="3" s="1"/>
  <c r="N17" i="1"/>
  <c r="N18" i="1"/>
  <c r="N19" i="1"/>
  <c r="N20" i="1"/>
  <c r="P20" i="1" s="1"/>
  <c r="Q20" i="1" s="1"/>
  <c r="N21" i="1"/>
  <c r="N22" i="1"/>
  <c r="N23" i="1"/>
  <c r="N24" i="1"/>
  <c r="N16" i="1"/>
  <c r="P16" i="1" s="1"/>
  <c r="Q16" i="1" s="1"/>
  <c r="L44" i="2" l="1"/>
  <c r="N44" i="2" s="1"/>
  <c r="O44" i="2" s="1"/>
  <c r="F49" i="5" l="1"/>
  <c r="E49" i="5"/>
  <c r="F48" i="5"/>
  <c r="E48" i="5"/>
  <c r="F47" i="5"/>
  <c r="E47" i="5"/>
  <c r="B47" i="5"/>
  <c r="F46" i="5"/>
  <c r="E46" i="5"/>
  <c r="B46" i="5"/>
  <c r="F45" i="5"/>
  <c r="E45" i="5"/>
  <c r="B45" i="5"/>
  <c r="F44" i="5"/>
  <c r="E44" i="5"/>
  <c r="B44" i="5"/>
  <c r="F43" i="5"/>
  <c r="E43" i="5"/>
  <c r="B43" i="5"/>
  <c r="F42" i="5"/>
  <c r="E42" i="5"/>
  <c r="B42" i="5"/>
  <c r="F41" i="5"/>
  <c r="E41" i="5"/>
  <c r="B41" i="5"/>
  <c r="F40" i="5"/>
  <c r="E40" i="5"/>
  <c r="B40" i="5"/>
  <c r="F39" i="5"/>
  <c r="E39" i="5"/>
  <c r="B39" i="5"/>
  <c r="F38" i="5"/>
  <c r="E38" i="5"/>
  <c r="B38" i="5"/>
  <c r="F37" i="5"/>
  <c r="E37" i="5"/>
  <c r="B37" i="5"/>
  <c r="F36" i="5"/>
  <c r="E36" i="5"/>
  <c r="B36" i="5"/>
  <c r="F35" i="5"/>
  <c r="E35" i="5"/>
  <c r="B35" i="5"/>
  <c r="F34" i="5"/>
  <c r="E34" i="5"/>
  <c r="B34" i="5"/>
  <c r="F33" i="5"/>
  <c r="E33" i="5"/>
  <c r="B33" i="5"/>
  <c r="F32" i="5"/>
  <c r="E32" i="5"/>
  <c r="B32" i="5"/>
  <c r="F31" i="5"/>
  <c r="E31" i="5"/>
  <c r="B31" i="5"/>
  <c r="F30" i="5"/>
  <c r="E30" i="5"/>
  <c r="B30" i="5"/>
  <c r="F29" i="5"/>
  <c r="E29" i="5"/>
  <c r="B29" i="5"/>
  <c r="F28" i="5"/>
  <c r="E28" i="5"/>
  <c r="B28" i="5"/>
  <c r="F27" i="5"/>
  <c r="E27" i="5"/>
  <c r="B27" i="5"/>
  <c r="F26" i="5"/>
  <c r="E26" i="5"/>
  <c r="B26" i="5"/>
  <c r="F25" i="5"/>
  <c r="E25" i="5"/>
  <c r="B25" i="5"/>
  <c r="F24" i="5"/>
  <c r="E24" i="5"/>
  <c r="B24" i="5"/>
  <c r="F23" i="5"/>
  <c r="E23" i="5"/>
  <c r="B23" i="5"/>
  <c r="F22" i="5"/>
  <c r="E22" i="5"/>
  <c r="B22" i="5"/>
  <c r="F21" i="5"/>
  <c r="E21" i="5"/>
  <c r="B21" i="5"/>
  <c r="F20" i="5"/>
  <c r="E20" i="5"/>
  <c r="B20" i="5"/>
  <c r="F19" i="5"/>
  <c r="E19" i="5"/>
  <c r="B19" i="5"/>
  <c r="F18" i="5"/>
  <c r="E18" i="5"/>
  <c r="B18" i="5"/>
  <c r="F17" i="5"/>
  <c r="E17" i="5"/>
  <c r="B17" i="5"/>
  <c r="F16" i="5"/>
  <c r="E16" i="5"/>
  <c r="B16" i="5"/>
  <c r="F15" i="5"/>
  <c r="E15" i="5"/>
  <c r="B15" i="5"/>
  <c r="F14" i="5"/>
  <c r="E14" i="5"/>
  <c r="B14" i="5"/>
  <c r="F13" i="5"/>
  <c r="E13" i="5"/>
  <c r="B13" i="5"/>
  <c r="F12" i="5"/>
  <c r="E12" i="5"/>
  <c r="B12" i="5"/>
  <c r="F11" i="5"/>
  <c r="E11" i="5"/>
  <c r="B11" i="5"/>
  <c r="F10" i="5"/>
  <c r="E10" i="5"/>
  <c r="B10" i="5"/>
  <c r="F9" i="5"/>
  <c r="E9" i="5"/>
  <c r="B9" i="5"/>
  <c r="F8" i="5"/>
  <c r="E8" i="5"/>
  <c r="B8" i="5"/>
  <c r="F7" i="5"/>
  <c r="E7" i="5"/>
  <c r="B7" i="5"/>
  <c r="F6" i="5"/>
  <c r="E6" i="5"/>
  <c r="B6" i="5"/>
  <c r="F5" i="5"/>
  <c r="E5" i="5"/>
  <c r="B5" i="5"/>
  <c r="F4" i="5"/>
  <c r="E4" i="5"/>
  <c r="B4" i="5"/>
  <c r="B3" i="5"/>
  <c r="B2" i="5"/>
  <c r="F50" i="5" l="1"/>
  <c r="H8" i="5" s="1"/>
  <c r="G4" i="5"/>
  <c r="G5" i="5" s="1"/>
  <c r="G6" i="5" s="1"/>
  <c r="G7" i="5" s="1"/>
  <c r="G8" i="5" s="1"/>
  <c r="G9" i="5" s="1"/>
  <c r="G10" i="5" s="1"/>
  <c r="G11" i="5" s="1"/>
  <c r="G12" i="5" s="1"/>
  <c r="G13" i="5" s="1"/>
  <c r="G14" i="5" s="1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G42" i="5" s="1"/>
  <c r="G43" i="5" s="1"/>
  <c r="G44" i="5" s="1"/>
  <c r="G45" i="5" s="1"/>
  <c r="G46" i="5" s="1"/>
  <c r="G47" i="5" s="1"/>
  <c r="G48" i="5" s="1"/>
  <c r="G49" i="5" s="1"/>
  <c r="H6" i="5"/>
  <c r="H14" i="5"/>
  <c r="H16" i="5"/>
  <c r="H18" i="5"/>
  <c r="H26" i="5"/>
  <c r="H28" i="5"/>
  <c r="H30" i="5"/>
  <c r="H38" i="5"/>
  <c r="H40" i="5"/>
  <c r="H42" i="5"/>
  <c r="H7" i="5"/>
  <c r="H9" i="5"/>
  <c r="H11" i="5"/>
  <c r="H19" i="5"/>
  <c r="H21" i="5"/>
  <c r="H23" i="5"/>
  <c r="H31" i="5"/>
  <c r="H33" i="5"/>
  <c r="H35" i="5"/>
  <c r="H43" i="5"/>
  <c r="H45" i="5"/>
  <c r="H47" i="5"/>
  <c r="H4" i="5"/>
  <c r="I4" i="5" s="1"/>
  <c r="H48" i="5" l="1"/>
  <c r="H41" i="5"/>
  <c r="H29" i="5"/>
  <c r="H17" i="5"/>
  <c r="H5" i="5"/>
  <c r="I5" i="5" s="1"/>
  <c r="H36" i="5"/>
  <c r="H24" i="5"/>
  <c r="H12" i="5"/>
  <c r="H49" i="5"/>
  <c r="H39" i="5"/>
  <c r="H27" i="5"/>
  <c r="H15" i="5"/>
  <c r="H46" i="5"/>
  <c r="H34" i="5"/>
  <c r="H22" i="5"/>
  <c r="H10" i="5"/>
  <c r="H37" i="5"/>
  <c r="H25" i="5"/>
  <c r="H13" i="5"/>
  <c r="H44" i="5"/>
  <c r="H32" i="5"/>
  <c r="H20" i="5"/>
  <c r="I6" i="5"/>
  <c r="I7" i="5" s="1"/>
  <c r="I8" i="5" s="1"/>
  <c r="I9" i="5" s="1"/>
  <c r="I10" i="5" s="1"/>
  <c r="I11" i="5" s="1"/>
  <c r="I12" i="5" s="1"/>
  <c r="I13" i="5" s="1"/>
  <c r="I14" i="5" s="1"/>
  <c r="I15" i="5" s="1"/>
  <c r="I16" i="5" s="1"/>
  <c r="I17" i="5" s="1"/>
  <c r="I18" i="5" s="1"/>
  <c r="I19" i="5" s="1"/>
  <c r="I20" i="5" s="1"/>
  <c r="I21" i="5" s="1"/>
  <c r="I22" i="5" s="1"/>
  <c r="I23" i="5" s="1"/>
  <c r="I24" i="5" s="1"/>
  <c r="I25" i="5" s="1"/>
  <c r="I26" i="5" s="1"/>
  <c r="I27" i="5" s="1"/>
  <c r="I28" i="5" s="1"/>
  <c r="I29" i="5" s="1"/>
  <c r="I30" i="5" s="1"/>
  <c r="I31" i="5" s="1"/>
  <c r="I32" i="5" s="1"/>
  <c r="I33" i="5" s="1"/>
  <c r="I34" i="5" s="1"/>
  <c r="I35" i="5" s="1"/>
  <c r="I36" i="5" s="1"/>
  <c r="I37" i="5" s="1"/>
  <c r="I38" i="5" s="1"/>
  <c r="I39" i="5" s="1"/>
  <c r="I40" i="5" s="1"/>
  <c r="I41" i="5" s="1"/>
  <c r="I42" i="5" s="1"/>
  <c r="I43" i="5" s="1"/>
  <c r="I44" i="5" s="1"/>
  <c r="I45" i="5" s="1"/>
  <c r="I46" i="5" s="1"/>
  <c r="I47" i="5" s="1"/>
  <c r="I48" i="5" s="1"/>
  <c r="I49" i="5" s="1"/>
  <c r="C65" i="2" l="1"/>
  <c r="D65" i="2"/>
  <c r="E65" i="2"/>
  <c r="F65" i="2"/>
  <c r="B65" i="2"/>
  <c r="K25" i="1"/>
  <c r="L62" i="2"/>
  <c r="M62" i="2" s="1"/>
  <c r="L58" i="2"/>
  <c r="M58" i="2" s="1"/>
  <c r="L57" i="2"/>
  <c r="G25" i="1"/>
  <c r="H25" i="1"/>
  <c r="F28" i="1" s="1"/>
  <c r="I25" i="1"/>
  <c r="J25" i="1"/>
  <c r="L25" i="1"/>
  <c r="M25" i="1"/>
  <c r="F25" i="1"/>
  <c r="G25" i="3"/>
  <c r="H25" i="3"/>
  <c r="I25" i="3"/>
  <c r="J25" i="3"/>
  <c r="K25" i="3"/>
  <c r="L25" i="3"/>
  <c r="M25" i="3"/>
  <c r="N25" i="3" s="1"/>
  <c r="P25" i="3" s="1"/>
  <c r="Q25" i="3" s="1"/>
  <c r="F25" i="3"/>
  <c r="F27" i="1" l="1"/>
  <c r="F29" i="1" s="1"/>
  <c r="N25" i="1"/>
  <c r="P25" i="1" s="1"/>
  <c r="Q25" i="1"/>
  <c r="L61" i="2" l="1"/>
  <c r="M61" i="2" s="1"/>
  <c r="L60" i="2"/>
  <c r="M60" i="2" s="1"/>
  <c r="M57" i="2"/>
  <c r="L56" i="2"/>
  <c r="M56" i="2" s="1"/>
  <c r="L53" i="2"/>
  <c r="M53" i="2" s="1"/>
  <c r="L52" i="2"/>
  <c r="M52" i="2" s="1"/>
  <c r="L50" i="2"/>
  <c r="M50" i="2" s="1"/>
  <c r="L49" i="2"/>
  <c r="M49" i="2" s="1"/>
  <c r="L48" i="2"/>
  <c r="M48" i="2" s="1"/>
  <c r="L45" i="2"/>
  <c r="M44" i="2"/>
  <c r="L40" i="2"/>
  <c r="M40" i="2" s="1"/>
  <c r="L39" i="2"/>
  <c r="M39" i="2" s="1"/>
  <c r="L36" i="2"/>
  <c r="M36" i="2" s="1"/>
  <c r="L35" i="2"/>
  <c r="M35" i="2" s="1"/>
  <c r="L32" i="2"/>
  <c r="L31" i="2"/>
  <c r="N31" i="2" s="1"/>
  <c r="L29" i="2"/>
  <c r="M29" i="2" s="1"/>
  <c r="L28" i="2"/>
  <c r="L27" i="2"/>
  <c r="L24" i="2"/>
  <c r="M24" i="2" s="1"/>
  <c r="L23" i="2"/>
  <c r="M23" i="2" s="1"/>
  <c r="M45" i="2" l="1"/>
  <c r="N45" i="2"/>
  <c r="O45" i="2" s="1"/>
  <c r="M51" i="2"/>
  <c r="M46" i="2"/>
  <c r="M32" i="2"/>
  <c r="M33" i="2" s="1"/>
  <c r="N32" i="2"/>
  <c r="O32" i="2" s="1"/>
  <c r="M31" i="2"/>
  <c r="O31" i="2"/>
  <c r="M27" i="2"/>
  <c r="M30" i="2" s="1"/>
  <c r="N27" i="2"/>
  <c r="O27" i="2" s="1"/>
  <c r="M28" i="2"/>
  <c r="N28" i="2"/>
  <c r="O28" i="2" s="1"/>
  <c r="M25" i="2"/>
  <c r="M54" i="2"/>
  <c r="L46" i="2"/>
  <c r="L51" i="2"/>
  <c r="L54" i="2"/>
  <c r="M37" i="2"/>
  <c r="M41" i="2"/>
  <c r="L25" i="2"/>
  <c r="L30" i="2"/>
  <c r="L33" i="2"/>
  <c r="L37" i="2"/>
  <c r="L41" i="2"/>
  <c r="L6" i="2"/>
  <c r="M6" i="2" s="1"/>
  <c r="L19" i="2" l="1"/>
  <c r="M19" i="2" s="1"/>
  <c r="L18" i="2"/>
  <c r="M18" i="2" s="1"/>
  <c r="L10" i="2"/>
  <c r="L15" i="2"/>
  <c r="M15" i="2" s="1"/>
  <c r="L14" i="2"/>
  <c r="M14" i="2" s="1"/>
  <c r="L20" i="2" l="1"/>
  <c r="M20" i="2"/>
  <c r="M16" i="2"/>
  <c r="L16" i="2"/>
  <c r="L11" i="2"/>
  <c r="M11" i="2" s="1"/>
  <c r="M10" i="2"/>
  <c r="L8" i="2"/>
  <c r="M8" i="2" s="1"/>
  <c r="N8" i="2" s="1"/>
  <c r="L7" i="2"/>
  <c r="M7" i="2" s="1"/>
  <c r="N7" i="2" s="1"/>
  <c r="L3" i="2"/>
  <c r="M3" i="2" s="1"/>
  <c r="L2" i="2"/>
  <c r="M2" i="2" s="1"/>
  <c r="M4" i="2" l="1"/>
  <c r="M9" i="2"/>
  <c r="M12" i="2"/>
  <c r="L4" i="2"/>
  <c r="L12" i="2"/>
  <c r="L9" i="2"/>
</calcChain>
</file>

<file path=xl/sharedStrings.xml><?xml version="1.0" encoding="utf-8"?>
<sst xmlns="http://schemas.openxmlformats.org/spreadsheetml/2006/main" count="298" uniqueCount="129">
  <si>
    <t>Instalacion/ Maquina:</t>
  </si>
  <si>
    <t>Metodo</t>
  </si>
  <si>
    <t>Producto</t>
  </si>
  <si>
    <t>Plano N°</t>
  </si>
  <si>
    <t>Piezas/Unidad</t>
  </si>
  <si>
    <t>Numero</t>
  </si>
  <si>
    <t>Material</t>
  </si>
  <si>
    <t>Estudio N°</t>
  </si>
  <si>
    <t>Ciudad</t>
  </si>
  <si>
    <t>Fecha</t>
  </si>
  <si>
    <t>Termino</t>
  </si>
  <si>
    <t>Comenzo</t>
  </si>
  <si>
    <t>Tiempo Transcurrido</t>
  </si>
  <si>
    <t>Operario</t>
  </si>
  <si>
    <t>Ficha N°</t>
  </si>
  <si>
    <t>Observado por</t>
  </si>
  <si>
    <t>Comprobado</t>
  </si>
  <si>
    <t>N°</t>
  </si>
  <si>
    <t>Descripcción del Elemento</t>
  </si>
  <si>
    <t>V</t>
  </si>
  <si>
    <t>T.B</t>
  </si>
  <si>
    <t>Unidad de Tiempo</t>
  </si>
  <si>
    <t>Toma de Tiempos</t>
  </si>
  <si>
    <t>Promedio T.O</t>
  </si>
  <si>
    <t>00:10:05:44</t>
  </si>
  <si>
    <t>Ubicar</t>
  </si>
  <si>
    <t>Corte y Moldeo</t>
  </si>
  <si>
    <t>Preparación</t>
  </si>
  <si>
    <t>Montaje</t>
  </si>
  <si>
    <t>Pegado y Corte</t>
  </si>
  <si>
    <t>Costura de Plataforma</t>
  </si>
  <si>
    <t>Pegado y Pulido</t>
  </si>
  <si>
    <t>Finizaje</t>
  </si>
  <si>
    <t>Tarea Inicio</t>
  </si>
  <si>
    <t>Tarea Final</t>
  </si>
  <si>
    <t>Selección de Molde</t>
  </si>
  <si>
    <t>Calcado de Molde</t>
  </si>
  <si>
    <t>Corte de Material</t>
  </si>
  <si>
    <t>Marcación</t>
  </si>
  <si>
    <t xml:space="preserve">Corte </t>
  </si>
  <si>
    <t xml:space="preserve">Guarnición </t>
  </si>
  <si>
    <t>Soladura</t>
  </si>
  <si>
    <t>Revisión de Piezas</t>
  </si>
  <si>
    <t>Generación de Dobleces</t>
  </si>
  <si>
    <t>Armado y Pegado</t>
  </si>
  <si>
    <t>Adicionamiento de Herrajes</t>
  </si>
  <si>
    <t>Armardo</t>
  </si>
  <si>
    <t>Selección de Horma</t>
  </si>
  <si>
    <t>Cardación del Material</t>
  </si>
  <si>
    <t>Pegado de Cerco</t>
  </si>
  <si>
    <t>Figuración de Plataforma</t>
  </si>
  <si>
    <t>Almacenamiento y Transporte</t>
  </si>
  <si>
    <t>Entrega al Operario</t>
  </si>
  <si>
    <t>Preparación de Suela</t>
  </si>
  <si>
    <t>Pulido de Microporsa</t>
  </si>
  <si>
    <t>Almacenaje o Entrega</t>
  </si>
  <si>
    <t>Inspección y Verificación</t>
  </si>
  <si>
    <t>Finizije</t>
  </si>
  <si>
    <t>Preparacion</t>
  </si>
  <si>
    <t>Armado</t>
  </si>
  <si>
    <t>Total Tiempo</t>
  </si>
  <si>
    <t>Total Tiempos</t>
  </si>
  <si>
    <t>Guarnicion Extra</t>
  </si>
  <si>
    <t>Autores: Andres Felipe Menese , Diego Alejandro Lucero</t>
  </si>
  <si>
    <t>Operación: Realizacion de Zapato Brahama</t>
  </si>
  <si>
    <t>Estudio N°: 1</t>
  </si>
  <si>
    <t>Herramientas: Cronometro, Formato Toma de Tiempos.</t>
  </si>
  <si>
    <t>Manual</t>
  </si>
  <si>
    <t>Zapatos</t>
  </si>
  <si>
    <t>Cuero</t>
  </si>
  <si>
    <t>Bogotá D.C</t>
  </si>
  <si>
    <t>2 Meses</t>
  </si>
  <si>
    <t>Andres Meneses, Diego Lucero</t>
  </si>
  <si>
    <t>Horas (H)</t>
  </si>
  <si>
    <t>Nota: V= Valoración            T.O = Tiempo Observado                      T.B = Tiempo Básico             Tiempo (Horas)</t>
  </si>
  <si>
    <t>ni</t>
  </si>
  <si>
    <t>Fi</t>
  </si>
  <si>
    <t>Botin Psyco</t>
  </si>
  <si>
    <t>Botin Kitara</t>
  </si>
  <si>
    <t>Xi</t>
  </si>
  <si>
    <t>fi</t>
  </si>
  <si>
    <t>Ni</t>
  </si>
  <si>
    <t>Zapato Lord</t>
  </si>
  <si>
    <t>Brahama</t>
  </si>
  <si>
    <t>Botin Imperium</t>
  </si>
  <si>
    <t>Botin Mercy</t>
  </si>
  <si>
    <t>Botin Kennedy</t>
  </si>
  <si>
    <t>Zapato Ultra</t>
  </si>
  <si>
    <t>Zapato Candy</t>
  </si>
  <si>
    <t>Botin Hummers</t>
  </si>
  <si>
    <t>Botin Rebelle</t>
  </si>
  <si>
    <t>Botin  Destructy</t>
  </si>
  <si>
    <t>Zapatilla Sniker</t>
  </si>
  <si>
    <t>Zapato West Woods</t>
  </si>
  <si>
    <t>Colegial</t>
  </si>
  <si>
    <t>Bota Cranium</t>
  </si>
  <si>
    <t>Zandalia Jeromen</t>
  </si>
  <si>
    <t>Colette</t>
  </si>
  <si>
    <t>Zapato Carioca</t>
  </si>
  <si>
    <t>Lauders</t>
  </si>
  <si>
    <t>Zapato Oxford Liquid</t>
  </si>
  <si>
    <t>Botin Texana</t>
  </si>
  <si>
    <t>Zapato Berlin</t>
  </si>
  <si>
    <t>Botin Blebs</t>
  </si>
  <si>
    <t>Dynamite</t>
  </si>
  <si>
    <t>Zapato Narcisus</t>
  </si>
  <si>
    <t>Strome</t>
  </si>
  <si>
    <t>Alice</t>
  </si>
  <si>
    <t>Botin Escoces</t>
  </si>
  <si>
    <t>Botin Chamarra</t>
  </si>
  <si>
    <t>Chester</t>
  </si>
  <si>
    <t>Botin Element</t>
  </si>
  <si>
    <t>Botin Lexus</t>
  </si>
  <si>
    <t>Extasis</t>
  </si>
  <si>
    <t>Bota Larga</t>
  </si>
  <si>
    <t>Onix</t>
  </si>
  <si>
    <t>Poison</t>
  </si>
  <si>
    <t>Suprime</t>
  </si>
  <si>
    <t>Warriors</t>
  </si>
  <si>
    <t>AntiYou</t>
  </si>
  <si>
    <t>Psyco Morphosis</t>
  </si>
  <si>
    <t>Bota Amethys</t>
  </si>
  <si>
    <t xml:space="preserve">Mafalda </t>
  </si>
  <si>
    <t>Chunki</t>
  </si>
  <si>
    <t>Chiripiado</t>
  </si>
  <si>
    <t>Black Soul</t>
  </si>
  <si>
    <t>No. De Pedidos</t>
  </si>
  <si>
    <t>T.E</t>
  </si>
  <si>
    <t>Nota: V= Valoración            T.O = Tiempo Observado                      T.B = Tiempo Básico             Tiempo Decimal (Horas)           T.E = Tiempo Estandar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</si>
</sst>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h:mm:ss;@"/>
    <numFmt numFmtId="165" formatCode="0.000"/>
    <numFmt numFmtId="166" formatCode="0.0000"/>
    <numFmt numFmtId="167" formatCode="[$-F400]h:mm:ss\ AM/PM"/>
    <numFmt numFmtId="168" formatCode="0.0%"/>
  </numFmts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6" borderId="0" applyNumberFormat="0" applyBorder="0" applyAlignment="0" applyProtection="0"/>
    <xf numFmtId="9" fontId="2" fillId="0" borderId="0" applyFont="0" applyFill="0" applyBorder="0" applyAlignment="0" applyProtection="0"/>
  </cellStyleXfs>
  <cellXfs count="70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/>
    <xf numFmtId="165" fontId="0" fillId="0" borderId="1" xfId="0" applyNumberFormat="1" applyBorder="1"/>
    <xf numFmtId="164" fontId="0" fillId="3" borderId="0" xfId="0" applyNumberFormat="1" applyFill="1"/>
    <xf numFmtId="165" fontId="0" fillId="3" borderId="0" xfId="0" applyNumberFormat="1" applyFill="1"/>
    <xf numFmtId="165" fontId="0" fillId="3" borderId="0" xfId="0" applyNumberFormat="1" applyFill="1" applyBorder="1"/>
    <xf numFmtId="164" fontId="0" fillId="3" borderId="1" xfId="0" applyNumberFormat="1" applyFill="1" applyBorder="1"/>
    <xf numFmtId="165" fontId="0" fillId="3" borderId="1" xfId="0" applyNumberFormat="1" applyFill="1" applyBorder="1"/>
    <xf numFmtId="0" fontId="0" fillId="0" borderId="1" xfId="0" applyFill="1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top"/>
    </xf>
    <xf numFmtId="164" fontId="0" fillId="5" borderId="1" xfId="0" applyNumberFormat="1" applyFill="1" applyBorder="1"/>
    <xf numFmtId="0" fontId="0" fillId="0" borderId="1" xfId="0" applyBorder="1" applyAlignment="1">
      <alignment horizontal="center" vertical="top" wrapText="1"/>
    </xf>
    <xf numFmtId="164" fontId="0" fillId="7" borderId="0" xfId="0" applyNumberFormat="1" applyFill="1"/>
    <xf numFmtId="165" fontId="0" fillId="7" borderId="0" xfId="0" applyNumberFormat="1" applyFill="1"/>
    <xf numFmtId="21" fontId="0" fillId="8" borderId="1" xfId="0" applyNumberFormat="1" applyFill="1" applyBorder="1"/>
    <xf numFmtId="164" fontId="0" fillId="0" borderId="0" xfId="0" applyNumberFormat="1"/>
    <xf numFmtId="166" fontId="0" fillId="9" borderId="1" xfId="0" applyNumberFormat="1" applyFill="1" applyBorder="1" applyAlignment="1">
      <alignment wrapText="1"/>
    </xf>
    <xf numFmtId="166" fontId="0" fillId="9" borderId="1" xfId="0" applyNumberFormat="1" applyFill="1" applyBorder="1" applyAlignment="1"/>
    <xf numFmtId="166" fontId="2" fillId="9" borderId="1" xfId="1" applyNumberFormat="1" applyFill="1" applyBorder="1"/>
    <xf numFmtId="166" fontId="0" fillId="9" borderId="1" xfId="0" applyNumberFormat="1" applyFill="1" applyBorder="1"/>
    <xf numFmtId="0" fontId="0" fillId="0" borderId="1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7" fontId="0" fillId="0" borderId="0" xfId="0" applyNumberFormat="1"/>
    <xf numFmtId="164" fontId="0" fillId="9" borderId="1" xfId="0" applyNumberFormat="1" applyFill="1" applyBorder="1" applyAlignment="1">
      <alignment wrapText="1"/>
    </xf>
    <xf numFmtId="164" fontId="0" fillId="9" borderId="1" xfId="0" applyNumberFormat="1" applyFill="1" applyBorder="1" applyAlignment="1"/>
    <xf numFmtId="164" fontId="2" fillId="9" borderId="1" xfId="1" applyNumberFormat="1" applyFill="1" applyBorder="1"/>
    <xf numFmtId="164" fontId="0" fillId="9" borderId="1" xfId="0" applyNumberFormat="1" applyFill="1" applyBorder="1"/>
    <xf numFmtId="164" fontId="0" fillId="3" borderId="1" xfId="0" applyNumberFormat="1" applyFill="1" applyBorder="1" applyAlignment="1">
      <alignment wrapText="1"/>
    </xf>
    <xf numFmtId="166" fontId="0" fillId="3" borderId="1" xfId="0" applyNumberFormat="1" applyFill="1" applyBorder="1" applyAlignment="1">
      <alignment wrapText="1"/>
    </xf>
    <xf numFmtId="168" fontId="0" fillId="0" borderId="0" xfId="2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8" fontId="0" fillId="0" borderId="1" xfId="2" applyNumberFormat="1" applyFont="1" applyBorder="1" applyAlignment="1">
      <alignment horizontal="center"/>
    </xf>
    <xf numFmtId="168" fontId="0" fillId="0" borderId="1" xfId="2" applyNumberFormat="1" applyFont="1" applyBorder="1"/>
    <xf numFmtId="168" fontId="0" fillId="0" borderId="0" xfId="2" applyNumberFormat="1" applyFont="1"/>
    <xf numFmtId="168" fontId="0" fillId="3" borderId="1" xfId="2" applyNumberFormat="1" applyFont="1" applyFill="1" applyBorder="1" applyAlignment="1">
      <alignment horizontal="center"/>
    </xf>
    <xf numFmtId="21" fontId="0" fillId="0" borderId="0" xfId="0" applyNumberFormat="1"/>
    <xf numFmtId="164" fontId="0" fillId="0" borderId="0" xfId="0" applyNumberFormat="1" applyAlignment="1">
      <alignment wrapText="1"/>
    </xf>
    <xf numFmtId="166" fontId="0" fillId="0" borderId="0" xfId="0" applyNumberFormat="1" applyAlignment="1">
      <alignment wrapText="1"/>
    </xf>
    <xf numFmtId="166" fontId="0" fillId="0" borderId="0" xfId="0" applyNumberFormat="1"/>
    <xf numFmtId="166" fontId="0" fillId="4" borderId="1" xfId="0" applyNumberFormat="1" applyFill="1" applyBorder="1" applyAlignment="1"/>
    <xf numFmtId="166" fontId="0" fillId="4" borderId="1" xfId="0" applyNumberFormat="1" applyFill="1" applyBorder="1"/>
    <xf numFmtId="166" fontId="0" fillId="10" borderId="1" xfId="0" applyNumberFormat="1" applyFill="1" applyBorder="1" applyAlignment="1">
      <alignment wrapText="1"/>
    </xf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0" xfId="0" applyFill="1" applyAlignment="1">
      <alignment horizontal="center" vertical="center"/>
    </xf>
  </cellXfs>
  <cellStyles count="3">
    <cellStyle name="20% - Énfasis1" xfId="1" builtinId="30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es-ES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clusteredColumn" uniqueId="{57A988FE-5004-4D60-91B5-31D58DD9041E}" formatIdx="0">
          <cx:tx>
            <cx:txData>
              <cx:f>_xlchart.v1.1</cx:f>
              <cx:v>fi</cx:v>
            </cx:txData>
          </cx:tx>
          <cx:dataId val="0"/>
          <cx:layoutPr>
            <cx:aggregation/>
          </cx:layoutPr>
          <cx:axisId val="1"/>
        </cx:series>
        <cx:series layoutId="clusteredColumn" hidden="1" uniqueId="{EBF906FA-8081-4BF1-9FEF-EB219B5243D7}" formatIdx="2">
          <cx:tx>
            <cx:txData>
              <cx:f>_xlchart.v1.3</cx:f>
              <cx:v>ni</cx:v>
            </cx:txData>
          </cx:tx>
          <cx:dataId val="1"/>
          <cx:layoutPr>
            <cx:aggregation/>
          </cx:layoutPr>
          <cx:axisId val="1"/>
        </cx:series>
        <cx:series layoutId="paretoLine" ownerIdx="0" uniqueId="{C5A086FB-8D11-4E5A-94D5-F752F4CBF403}" formatIdx="1">
          <cx:axisId val="2"/>
        </cx:series>
        <cx:series layoutId="paretoLine" ownerIdx="1" uniqueId="{A7D55C26-6A2A-4B53-9339-9D7F3EDCC02B}" formatIdx="3"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171449</xdr:colOff>
      <xdr:row>51</xdr:row>
      <xdr:rowOff>4761</xdr:rowOff>
    </xdr:from>
    <xdr:to>
      <xdr:col>9</xdr:col>
      <xdr:colOff>752475</xdr:colOff>
      <xdr:row>76</xdr:row>
      <xdr:rowOff>66675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D9A8D61-5464-47DC-B27B-E0D6701A4D2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449" y="9720261"/>
              <a:ext cx="9258301" cy="482441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1975E-60E4-44F7-B005-614C4187B092}">
  <dimension ref="A1:M50"/>
  <sheetViews>
    <sheetView zoomScale="103" zoomScaleNormal="56" workbookViewId="0">
      <selection activeCell="E46" sqref="E46"/>
    </sheetView>
  </sheetViews>
  <sheetFormatPr baseColWidth="10" defaultRowHeight="15" x14ac:dyDescent="0.25"/>
  <cols>
    <col min="1" max="2" width="19.28515625" customWidth="1"/>
    <col min="5" max="5" width="23" customWidth="1"/>
    <col min="11" max="11" width="25.7109375" bestFit="1" customWidth="1"/>
    <col min="12" max="12" width="14.7109375" bestFit="1" customWidth="1"/>
    <col min="13" max="13" width="14.42578125" bestFit="1" customWidth="1"/>
  </cols>
  <sheetData>
    <row r="1" spans="1:13" x14ac:dyDescent="0.25">
      <c r="A1" t="s">
        <v>2</v>
      </c>
      <c r="B1" t="s">
        <v>75</v>
      </c>
      <c r="C1" t="s">
        <v>76</v>
      </c>
    </row>
    <row r="2" spans="1:13" x14ac:dyDescent="0.25">
      <c r="A2" t="s">
        <v>77</v>
      </c>
      <c r="B2" s="38">
        <f>C2/206</f>
        <v>2.4271844660194174E-2</v>
      </c>
      <c r="C2" s="39">
        <v>5</v>
      </c>
    </row>
    <row r="3" spans="1:13" x14ac:dyDescent="0.25">
      <c r="A3" t="s">
        <v>78</v>
      </c>
      <c r="B3" s="38">
        <f t="shared" ref="B3:B47" si="0">C3/206</f>
        <v>3.3980582524271843E-2</v>
      </c>
      <c r="C3" s="39">
        <v>7</v>
      </c>
      <c r="E3" s="1" t="s">
        <v>79</v>
      </c>
      <c r="F3" s="1" t="s">
        <v>80</v>
      </c>
      <c r="G3" s="1" t="s">
        <v>76</v>
      </c>
      <c r="H3" s="1" t="s">
        <v>75</v>
      </c>
      <c r="I3" s="1" t="s">
        <v>81</v>
      </c>
      <c r="K3" s="1" t="s">
        <v>2</v>
      </c>
      <c r="L3" s="29" t="s">
        <v>80</v>
      </c>
      <c r="M3" s="40" t="s">
        <v>75</v>
      </c>
    </row>
    <row r="4" spans="1:13" x14ac:dyDescent="0.25">
      <c r="A4" t="s">
        <v>82</v>
      </c>
      <c r="B4" s="38">
        <f t="shared" si="0"/>
        <v>3.3980582524271843E-2</v>
      </c>
      <c r="C4" s="39">
        <v>7</v>
      </c>
      <c r="E4" s="1" t="str">
        <f t="shared" ref="E4:E49" si="1">A2</f>
        <v>Botin Psyco</v>
      </c>
      <c r="F4" s="1">
        <f>C2</f>
        <v>5</v>
      </c>
      <c r="G4" s="1">
        <f>F4+0</f>
        <v>5</v>
      </c>
      <c r="H4" s="41">
        <f t="shared" ref="H4:H49" si="2">F4/$F$50</f>
        <v>1.3774104683195593E-2</v>
      </c>
      <c r="I4" s="41">
        <f>H4</f>
        <v>1.3774104683195593E-2</v>
      </c>
      <c r="J4" s="42"/>
      <c r="K4" s="1" t="s">
        <v>83</v>
      </c>
      <c r="L4" s="29">
        <v>54</v>
      </c>
      <c r="M4" s="43">
        <v>0.1487603305785124</v>
      </c>
    </row>
    <row r="5" spans="1:13" x14ac:dyDescent="0.25">
      <c r="A5" t="s">
        <v>84</v>
      </c>
      <c r="B5" s="38">
        <f t="shared" si="0"/>
        <v>1.4563106796116505E-2</v>
      </c>
      <c r="C5" s="39">
        <v>3</v>
      </c>
      <c r="E5" s="1" t="str">
        <f t="shared" si="1"/>
        <v>Botin Kitara</v>
      </c>
      <c r="F5" s="1">
        <f t="shared" ref="F5:F49" si="3">C3</f>
        <v>7</v>
      </c>
      <c r="G5" s="1">
        <f t="shared" ref="G5:G49" si="4">F5+G4</f>
        <v>12</v>
      </c>
      <c r="H5" s="41">
        <f t="shared" si="2"/>
        <v>1.928374655647383E-2</v>
      </c>
      <c r="I5" s="41">
        <f t="shared" ref="I5:I49" si="5">H5+I4</f>
        <v>3.3057851239669422E-2</v>
      </c>
      <c r="J5" s="42"/>
      <c r="K5" s="1" t="s">
        <v>85</v>
      </c>
      <c r="L5" s="29">
        <v>44</v>
      </c>
      <c r="M5" s="43">
        <v>0.12121212121212122</v>
      </c>
    </row>
    <row r="6" spans="1:13" x14ac:dyDescent="0.25">
      <c r="A6" t="s">
        <v>86</v>
      </c>
      <c r="B6" s="38">
        <f t="shared" si="0"/>
        <v>9.7087378640776691E-3</v>
      </c>
      <c r="C6" s="39">
        <v>2</v>
      </c>
      <c r="E6" s="1" t="str">
        <f t="shared" si="1"/>
        <v>Zapato Lord</v>
      </c>
      <c r="F6" s="1">
        <f t="shared" si="3"/>
        <v>7</v>
      </c>
      <c r="G6" s="1">
        <f t="shared" si="4"/>
        <v>19</v>
      </c>
      <c r="H6" s="41">
        <f t="shared" si="2"/>
        <v>1.928374655647383E-2</v>
      </c>
      <c r="I6" s="41">
        <f t="shared" si="5"/>
        <v>5.2341597796143252E-2</v>
      </c>
      <c r="J6" s="42"/>
      <c r="K6" s="1" t="s">
        <v>87</v>
      </c>
      <c r="L6" s="29">
        <v>30</v>
      </c>
      <c r="M6" s="43">
        <v>8.2644628099173556E-2</v>
      </c>
    </row>
    <row r="7" spans="1:13" x14ac:dyDescent="0.25">
      <c r="A7" t="s">
        <v>88</v>
      </c>
      <c r="B7" s="38">
        <f t="shared" si="0"/>
        <v>4.3689320388349516E-2</v>
      </c>
      <c r="C7" s="39">
        <v>9</v>
      </c>
      <c r="E7" s="1" t="str">
        <f t="shared" si="1"/>
        <v>Botin Imperium</v>
      </c>
      <c r="F7" s="1">
        <f t="shared" si="3"/>
        <v>3</v>
      </c>
      <c r="G7" s="1">
        <f t="shared" si="4"/>
        <v>22</v>
      </c>
      <c r="H7" s="41">
        <f t="shared" si="2"/>
        <v>8.2644628099173556E-3</v>
      </c>
      <c r="I7" s="41">
        <f t="shared" si="5"/>
        <v>6.0606060606060608E-2</v>
      </c>
      <c r="J7" s="42"/>
      <c r="K7" s="1" t="s">
        <v>89</v>
      </c>
      <c r="L7" s="29">
        <v>24</v>
      </c>
      <c r="M7" s="43">
        <v>6.6115702479338845E-2</v>
      </c>
    </row>
    <row r="8" spans="1:13" x14ac:dyDescent="0.25">
      <c r="A8" t="s">
        <v>87</v>
      </c>
      <c r="B8" s="38">
        <f t="shared" si="0"/>
        <v>0.14563106796116504</v>
      </c>
      <c r="C8" s="39">
        <v>30</v>
      </c>
      <c r="E8" s="1" t="str">
        <f t="shared" si="1"/>
        <v>Botin Kennedy</v>
      </c>
      <c r="F8" s="1">
        <f t="shared" si="3"/>
        <v>2</v>
      </c>
      <c r="G8" s="1">
        <f t="shared" si="4"/>
        <v>24</v>
      </c>
      <c r="H8" s="41">
        <f t="shared" si="2"/>
        <v>5.5096418732782371E-3</v>
      </c>
      <c r="I8" s="41">
        <f t="shared" si="5"/>
        <v>6.6115702479338845E-2</v>
      </c>
      <c r="J8" s="42"/>
      <c r="K8" s="1" t="s">
        <v>90</v>
      </c>
      <c r="L8" s="29">
        <v>19</v>
      </c>
      <c r="M8" s="40">
        <v>5.2341597796143252E-2</v>
      </c>
    </row>
    <row r="9" spans="1:13" x14ac:dyDescent="0.25">
      <c r="A9" t="s">
        <v>91</v>
      </c>
      <c r="B9" s="38">
        <f t="shared" si="0"/>
        <v>2.9126213592233011E-2</v>
      </c>
      <c r="C9" s="39">
        <v>6</v>
      </c>
      <c r="E9" s="1" t="str">
        <f t="shared" si="1"/>
        <v>Zapato Candy</v>
      </c>
      <c r="F9" s="1">
        <f t="shared" si="3"/>
        <v>9</v>
      </c>
      <c r="G9" s="1">
        <f t="shared" si="4"/>
        <v>33</v>
      </c>
      <c r="H9" s="41">
        <f t="shared" si="2"/>
        <v>2.4793388429752067E-2</v>
      </c>
      <c r="I9" s="41">
        <f t="shared" si="5"/>
        <v>9.0909090909090912E-2</v>
      </c>
      <c r="J9" s="42"/>
      <c r="K9" s="1" t="s">
        <v>92</v>
      </c>
      <c r="L9" s="29">
        <v>15</v>
      </c>
      <c r="M9" s="40">
        <v>4.1322314049586778E-2</v>
      </c>
    </row>
    <row r="10" spans="1:13" x14ac:dyDescent="0.25">
      <c r="A10" t="s">
        <v>93</v>
      </c>
      <c r="B10" s="38">
        <f t="shared" si="0"/>
        <v>4.8543689320388345E-3</v>
      </c>
      <c r="C10" s="39">
        <v>1</v>
      </c>
      <c r="E10" s="1" t="str">
        <f t="shared" si="1"/>
        <v>Zapato Ultra</v>
      </c>
      <c r="F10" s="1">
        <f t="shared" si="3"/>
        <v>30</v>
      </c>
      <c r="G10" s="1">
        <f t="shared" si="4"/>
        <v>63</v>
      </c>
      <c r="H10" s="41">
        <f t="shared" si="2"/>
        <v>8.2644628099173556E-2</v>
      </c>
      <c r="I10" s="41">
        <f t="shared" si="5"/>
        <v>0.17355371900826447</v>
      </c>
      <c r="J10" s="42"/>
      <c r="K10" s="1" t="s">
        <v>94</v>
      </c>
      <c r="L10" s="29">
        <v>14</v>
      </c>
      <c r="M10" s="40">
        <v>3.8567493112947659E-2</v>
      </c>
    </row>
    <row r="11" spans="1:13" x14ac:dyDescent="0.25">
      <c r="A11" t="s">
        <v>95</v>
      </c>
      <c r="B11" s="38">
        <f t="shared" si="0"/>
        <v>4.8543689320388345E-3</v>
      </c>
      <c r="C11" s="39">
        <v>1</v>
      </c>
      <c r="E11" s="1" t="str">
        <f t="shared" si="1"/>
        <v>Botin  Destructy</v>
      </c>
      <c r="F11" s="1">
        <f t="shared" si="3"/>
        <v>6</v>
      </c>
      <c r="G11" s="1">
        <f t="shared" si="4"/>
        <v>69</v>
      </c>
      <c r="H11" s="41">
        <f t="shared" si="2"/>
        <v>1.6528925619834711E-2</v>
      </c>
      <c r="I11" s="41">
        <f t="shared" si="5"/>
        <v>0.19008264462809918</v>
      </c>
      <c r="J11" s="42"/>
      <c r="K11" s="1" t="s">
        <v>96</v>
      </c>
      <c r="L11" s="29">
        <v>13</v>
      </c>
      <c r="M11" s="40">
        <v>3.5812672176308541E-2</v>
      </c>
    </row>
    <row r="12" spans="1:13" x14ac:dyDescent="0.25">
      <c r="A12" t="s">
        <v>89</v>
      </c>
      <c r="B12" s="38">
        <f t="shared" si="0"/>
        <v>0.11650485436893204</v>
      </c>
      <c r="C12" s="39">
        <v>24</v>
      </c>
      <c r="E12" s="1" t="str">
        <f t="shared" si="1"/>
        <v>Zapato West Woods</v>
      </c>
      <c r="F12" s="1">
        <f t="shared" si="3"/>
        <v>1</v>
      </c>
      <c r="G12" s="1">
        <f t="shared" si="4"/>
        <v>70</v>
      </c>
      <c r="H12" s="41">
        <f t="shared" si="2"/>
        <v>2.7548209366391185E-3</v>
      </c>
      <c r="I12" s="41">
        <f t="shared" si="5"/>
        <v>0.1928374655647383</v>
      </c>
      <c r="J12" s="42"/>
      <c r="K12" s="1" t="s">
        <v>97</v>
      </c>
      <c r="L12" s="29">
        <v>12</v>
      </c>
      <c r="M12" s="40">
        <v>3.3057851239669422E-2</v>
      </c>
    </row>
    <row r="13" spans="1:13" x14ac:dyDescent="0.25">
      <c r="A13" t="s">
        <v>98</v>
      </c>
      <c r="B13" s="38">
        <f t="shared" si="0"/>
        <v>9.7087378640776691E-3</v>
      </c>
      <c r="C13" s="39">
        <v>2</v>
      </c>
      <c r="E13" s="1" t="str">
        <f t="shared" si="1"/>
        <v>Bota Cranium</v>
      </c>
      <c r="F13" s="1">
        <f t="shared" si="3"/>
        <v>1</v>
      </c>
      <c r="G13" s="1">
        <f t="shared" si="4"/>
        <v>71</v>
      </c>
      <c r="H13" s="41">
        <f t="shared" si="2"/>
        <v>2.7548209366391185E-3</v>
      </c>
      <c r="I13" s="41">
        <f t="shared" si="5"/>
        <v>0.19559228650137742</v>
      </c>
      <c r="J13" s="42"/>
      <c r="K13" s="1" t="s">
        <v>99</v>
      </c>
      <c r="L13" s="29">
        <v>10</v>
      </c>
      <c r="M13" s="40">
        <v>2.7548209366391185E-2</v>
      </c>
    </row>
    <row r="14" spans="1:13" x14ac:dyDescent="0.25">
      <c r="A14" t="s">
        <v>100</v>
      </c>
      <c r="B14" s="38">
        <f t="shared" si="0"/>
        <v>3.3980582524271843E-2</v>
      </c>
      <c r="C14" s="39">
        <v>7</v>
      </c>
      <c r="E14" s="1" t="str">
        <f t="shared" si="1"/>
        <v>Botin Hummers</v>
      </c>
      <c r="F14" s="1">
        <f t="shared" si="3"/>
        <v>24</v>
      </c>
      <c r="G14" s="1">
        <f t="shared" si="4"/>
        <v>95</v>
      </c>
      <c r="H14" s="41">
        <f t="shared" si="2"/>
        <v>6.6115702479338845E-2</v>
      </c>
      <c r="I14" s="41">
        <f t="shared" si="5"/>
        <v>0.26170798898071623</v>
      </c>
      <c r="J14" s="42"/>
      <c r="K14" s="1" t="s">
        <v>88</v>
      </c>
      <c r="L14" s="29">
        <v>9</v>
      </c>
      <c r="M14" s="40">
        <v>2.4793388429752067E-2</v>
      </c>
    </row>
    <row r="15" spans="1:13" x14ac:dyDescent="0.25">
      <c r="A15" t="s">
        <v>92</v>
      </c>
      <c r="B15" s="38">
        <f t="shared" si="0"/>
        <v>7.281553398058252E-2</v>
      </c>
      <c r="C15" s="39">
        <v>15</v>
      </c>
      <c r="E15" s="1" t="str">
        <f t="shared" si="1"/>
        <v>Zapato Carioca</v>
      </c>
      <c r="F15" s="1">
        <f t="shared" si="3"/>
        <v>2</v>
      </c>
      <c r="G15" s="1">
        <f t="shared" si="4"/>
        <v>97</v>
      </c>
      <c r="H15" s="41">
        <f t="shared" si="2"/>
        <v>5.5096418732782371E-3</v>
      </c>
      <c r="I15" s="41">
        <f t="shared" si="5"/>
        <v>0.26721763085399447</v>
      </c>
      <c r="J15" s="42"/>
      <c r="K15" s="1" t="s">
        <v>101</v>
      </c>
      <c r="L15" s="29">
        <v>9</v>
      </c>
      <c r="M15" s="40">
        <v>2.4793388429752067E-2</v>
      </c>
    </row>
    <row r="16" spans="1:13" x14ac:dyDescent="0.25">
      <c r="A16" t="s">
        <v>96</v>
      </c>
      <c r="B16" s="38">
        <f t="shared" si="0"/>
        <v>6.3106796116504854E-2</v>
      </c>
      <c r="C16" s="39">
        <v>13</v>
      </c>
      <c r="E16" s="1" t="str">
        <f t="shared" si="1"/>
        <v>Zapato Oxford Liquid</v>
      </c>
      <c r="F16" s="1">
        <f t="shared" si="3"/>
        <v>7</v>
      </c>
      <c r="G16" s="1">
        <f t="shared" si="4"/>
        <v>104</v>
      </c>
      <c r="H16" s="41">
        <f t="shared" si="2"/>
        <v>1.928374655647383E-2</v>
      </c>
      <c r="I16" s="41">
        <f t="shared" si="5"/>
        <v>0.28650137741046833</v>
      </c>
      <c r="J16" s="42"/>
      <c r="K16" s="1" t="s">
        <v>78</v>
      </c>
      <c r="L16" s="29">
        <v>7</v>
      </c>
      <c r="M16" s="40">
        <v>1.928374655647383E-2</v>
      </c>
    </row>
    <row r="17" spans="1:13" x14ac:dyDescent="0.25">
      <c r="A17" t="s">
        <v>85</v>
      </c>
      <c r="B17" s="38">
        <f t="shared" si="0"/>
        <v>0.21359223300970873</v>
      </c>
      <c r="C17" s="39">
        <v>44</v>
      </c>
      <c r="E17" s="1" t="str">
        <f t="shared" si="1"/>
        <v>Zapatilla Sniker</v>
      </c>
      <c r="F17" s="1">
        <f t="shared" si="3"/>
        <v>15</v>
      </c>
      <c r="G17" s="1">
        <f t="shared" si="4"/>
        <v>119</v>
      </c>
      <c r="H17" s="41">
        <f t="shared" si="2"/>
        <v>4.1322314049586778E-2</v>
      </c>
      <c r="I17" s="41">
        <f t="shared" si="5"/>
        <v>0.32782369146005508</v>
      </c>
      <c r="J17" s="42"/>
      <c r="K17" s="1" t="s">
        <v>82</v>
      </c>
      <c r="L17" s="29">
        <v>7</v>
      </c>
      <c r="M17" s="40">
        <v>1.928374655647383E-2</v>
      </c>
    </row>
    <row r="18" spans="1:13" x14ac:dyDescent="0.25">
      <c r="A18" t="s">
        <v>94</v>
      </c>
      <c r="B18" s="38">
        <f t="shared" si="0"/>
        <v>6.7961165048543687E-2</v>
      </c>
      <c r="C18" s="39">
        <v>14</v>
      </c>
      <c r="E18" s="1" t="str">
        <f t="shared" si="1"/>
        <v>Zandalia Jeromen</v>
      </c>
      <c r="F18" s="1">
        <f t="shared" si="3"/>
        <v>13</v>
      </c>
      <c r="G18" s="1">
        <f t="shared" si="4"/>
        <v>132</v>
      </c>
      <c r="H18" s="41">
        <f t="shared" si="2"/>
        <v>3.5812672176308541E-2</v>
      </c>
      <c r="I18" s="41">
        <f t="shared" si="5"/>
        <v>0.36363636363636365</v>
      </c>
      <c r="J18" s="42"/>
      <c r="K18" s="1" t="s">
        <v>100</v>
      </c>
      <c r="L18" s="29">
        <v>7</v>
      </c>
      <c r="M18" s="40">
        <v>1.928374655647383E-2</v>
      </c>
    </row>
    <row r="19" spans="1:13" x14ac:dyDescent="0.25">
      <c r="A19" t="s">
        <v>102</v>
      </c>
      <c r="B19" s="38">
        <f t="shared" si="0"/>
        <v>1.9417475728155338E-2</v>
      </c>
      <c r="C19" s="39">
        <v>4</v>
      </c>
      <c r="E19" s="1" t="str">
        <f t="shared" si="1"/>
        <v>Botin Mercy</v>
      </c>
      <c r="F19" s="1">
        <f t="shared" si="3"/>
        <v>44</v>
      </c>
      <c r="G19" s="1">
        <f t="shared" si="4"/>
        <v>176</v>
      </c>
      <c r="H19" s="41">
        <f t="shared" si="2"/>
        <v>0.12121212121212122</v>
      </c>
      <c r="I19" s="41">
        <f t="shared" si="5"/>
        <v>0.48484848484848486</v>
      </c>
      <c r="J19" s="42"/>
      <c r="K19" s="1" t="s">
        <v>103</v>
      </c>
      <c r="L19" s="29">
        <v>7</v>
      </c>
      <c r="M19" s="40">
        <v>1.928374655647383E-2</v>
      </c>
    </row>
    <row r="20" spans="1:13" x14ac:dyDescent="0.25">
      <c r="A20" t="s">
        <v>90</v>
      </c>
      <c r="B20" s="38">
        <f t="shared" si="0"/>
        <v>9.2233009708737865E-2</v>
      </c>
      <c r="C20" s="39">
        <v>19</v>
      </c>
      <c r="E20" s="1" t="str">
        <f t="shared" si="1"/>
        <v>Colegial</v>
      </c>
      <c r="F20" s="1">
        <f t="shared" si="3"/>
        <v>14</v>
      </c>
      <c r="G20" s="1">
        <f t="shared" si="4"/>
        <v>190</v>
      </c>
      <c r="H20" s="41">
        <f t="shared" si="2"/>
        <v>3.8567493112947659E-2</v>
      </c>
      <c r="I20" s="41">
        <f t="shared" si="5"/>
        <v>0.52341597796143247</v>
      </c>
      <c r="J20" s="42"/>
      <c r="K20" s="1" t="s">
        <v>91</v>
      </c>
      <c r="L20" s="29">
        <v>6</v>
      </c>
      <c r="M20" s="40">
        <v>1.6528925619834711E-2</v>
      </c>
    </row>
    <row r="21" spans="1:13" x14ac:dyDescent="0.25">
      <c r="A21" t="s">
        <v>101</v>
      </c>
      <c r="B21" s="38">
        <f t="shared" si="0"/>
        <v>4.3689320388349516E-2</v>
      </c>
      <c r="C21" s="39">
        <v>9</v>
      </c>
      <c r="E21" s="1" t="str">
        <f t="shared" si="1"/>
        <v>Zapato Berlin</v>
      </c>
      <c r="F21" s="1">
        <f t="shared" si="3"/>
        <v>4</v>
      </c>
      <c r="G21" s="1">
        <f t="shared" si="4"/>
        <v>194</v>
      </c>
      <c r="H21" s="41">
        <f t="shared" si="2"/>
        <v>1.1019283746556474E-2</v>
      </c>
      <c r="I21" s="41">
        <f t="shared" si="5"/>
        <v>0.53443526170798894</v>
      </c>
      <c r="J21" s="42"/>
      <c r="K21" s="1" t="s">
        <v>104</v>
      </c>
      <c r="L21" s="29">
        <v>6</v>
      </c>
      <c r="M21" s="40">
        <v>1.6528925619834711E-2</v>
      </c>
    </row>
    <row r="22" spans="1:13" x14ac:dyDescent="0.25">
      <c r="A22" t="s">
        <v>105</v>
      </c>
      <c r="B22" s="38">
        <f t="shared" si="0"/>
        <v>1.9417475728155338E-2</v>
      </c>
      <c r="C22" s="39">
        <v>4</v>
      </c>
      <c r="E22" s="1" t="str">
        <f t="shared" si="1"/>
        <v>Botin Rebelle</v>
      </c>
      <c r="F22" s="1">
        <f t="shared" si="3"/>
        <v>19</v>
      </c>
      <c r="G22" s="1">
        <f t="shared" si="4"/>
        <v>213</v>
      </c>
      <c r="H22" s="41">
        <f t="shared" si="2"/>
        <v>5.2341597796143252E-2</v>
      </c>
      <c r="I22" s="41">
        <f t="shared" si="5"/>
        <v>0.58677685950413216</v>
      </c>
      <c r="J22" s="42"/>
      <c r="K22" s="1" t="s">
        <v>77</v>
      </c>
      <c r="L22" s="29">
        <v>5</v>
      </c>
      <c r="M22" s="40">
        <v>1.3774104683195593E-2</v>
      </c>
    </row>
    <row r="23" spans="1:13" x14ac:dyDescent="0.25">
      <c r="A23" t="s">
        <v>83</v>
      </c>
      <c r="B23" s="38">
        <f t="shared" si="0"/>
        <v>0.26213592233009708</v>
      </c>
      <c r="C23" s="39">
        <v>54</v>
      </c>
      <c r="E23" s="1" t="str">
        <f t="shared" si="1"/>
        <v>Botin Texana</v>
      </c>
      <c r="F23" s="1">
        <f t="shared" si="3"/>
        <v>9</v>
      </c>
      <c r="G23" s="1">
        <f t="shared" si="4"/>
        <v>222</v>
      </c>
      <c r="H23" s="41">
        <f t="shared" si="2"/>
        <v>2.4793388429752067E-2</v>
      </c>
      <c r="I23" s="41">
        <f t="shared" si="5"/>
        <v>0.61157024793388426</v>
      </c>
      <c r="J23" s="42"/>
      <c r="K23" s="1" t="s">
        <v>106</v>
      </c>
      <c r="L23" s="29">
        <v>5</v>
      </c>
      <c r="M23" s="40">
        <v>1.3774104683195593E-2</v>
      </c>
    </row>
    <row r="24" spans="1:13" x14ac:dyDescent="0.25">
      <c r="A24" t="s">
        <v>97</v>
      </c>
      <c r="B24" s="38">
        <f t="shared" si="0"/>
        <v>5.8252427184466021E-2</v>
      </c>
      <c r="C24" s="39">
        <v>12</v>
      </c>
      <c r="E24" s="1" t="str">
        <f t="shared" si="1"/>
        <v>Zapato Narcisus</v>
      </c>
      <c r="F24" s="1">
        <f t="shared" si="3"/>
        <v>4</v>
      </c>
      <c r="G24" s="1">
        <f t="shared" si="4"/>
        <v>226</v>
      </c>
      <c r="H24" s="41">
        <f t="shared" si="2"/>
        <v>1.1019283746556474E-2</v>
      </c>
      <c r="I24" s="41">
        <f t="shared" si="5"/>
        <v>0.62258953168044073</v>
      </c>
      <c r="J24" s="42"/>
      <c r="K24" s="1" t="s">
        <v>107</v>
      </c>
      <c r="L24" s="29">
        <v>5</v>
      </c>
      <c r="M24" s="40">
        <v>1.3774104683195593E-2</v>
      </c>
    </row>
    <row r="25" spans="1:13" x14ac:dyDescent="0.25">
      <c r="A25" t="s">
        <v>103</v>
      </c>
      <c r="B25" s="38">
        <f t="shared" si="0"/>
        <v>3.3980582524271843E-2</v>
      </c>
      <c r="C25" s="39">
        <v>7</v>
      </c>
      <c r="E25" s="1" t="str">
        <f t="shared" si="1"/>
        <v>Brahama</v>
      </c>
      <c r="F25" s="1">
        <f t="shared" si="3"/>
        <v>54</v>
      </c>
      <c r="G25" s="1">
        <f t="shared" si="4"/>
        <v>280</v>
      </c>
      <c r="H25" s="41">
        <f t="shared" si="2"/>
        <v>0.1487603305785124</v>
      </c>
      <c r="I25" s="41">
        <f t="shared" si="5"/>
        <v>0.77134986225895319</v>
      </c>
      <c r="J25" s="42"/>
      <c r="K25" s="1" t="s">
        <v>102</v>
      </c>
      <c r="L25" s="29">
        <v>4</v>
      </c>
      <c r="M25" s="40">
        <v>1.1019283746556474E-2</v>
      </c>
    </row>
    <row r="26" spans="1:13" x14ac:dyDescent="0.25">
      <c r="A26" t="s">
        <v>108</v>
      </c>
      <c r="B26" s="38">
        <f t="shared" si="0"/>
        <v>1.9417475728155338E-2</v>
      </c>
      <c r="C26" s="39">
        <v>4</v>
      </c>
      <c r="E26" s="1" t="str">
        <f t="shared" si="1"/>
        <v>Colette</v>
      </c>
      <c r="F26" s="1">
        <f t="shared" si="3"/>
        <v>12</v>
      </c>
      <c r="G26" s="1">
        <f t="shared" si="4"/>
        <v>292</v>
      </c>
      <c r="H26" s="41">
        <f t="shared" si="2"/>
        <v>3.3057851239669422E-2</v>
      </c>
      <c r="I26" s="41">
        <f t="shared" si="5"/>
        <v>0.80440771349862261</v>
      </c>
      <c r="J26" s="42"/>
      <c r="K26" s="1" t="s">
        <v>105</v>
      </c>
      <c r="L26" s="29">
        <v>4</v>
      </c>
      <c r="M26" s="40">
        <v>1.1019283746556474E-2</v>
      </c>
    </row>
    <row r="27" spans="1:13" x14ac:dyDescent="0.25">
      <c r="A27" t="s">
        <v>109</v>
      </c>
      <c r="B27" s="38">
        <f t="shared" si="0"/>
        <v>9.7087378640776691E-3</v>
      </c>
      <c r="C27" s="39">
        <v>2</v>
      </c>
      <c r="E27" s="1" t="str">
        <f t="shared" si="1"/>
        <v>Botin Blebs</v>
      </c>
      <c r="F27" s="1">
        <f t="shared" si="3"/>
        <v>7</v>
      </c>
      <c r="G27" s="1">
        <f t="shared" si="4"/>
        <v>299</v>
      </c>
      <c r="H27" s="41">
        <f t="shared" si="2"/>
        <v>1.928374655647383E-2</v>
      </c>
      <c r="I27" s="41">
        <f t="shared" si="5"/>
        <v>0.82369146005509641</v>
      </c>
      <c r="J27" s="42"/>
      <c r="K27" s="1" t="s">
        <v>108</v>
      </c>
      <c r="L27" s="29">
        <v>4</v>
      </c>
      <c r="M27" s="40">
        <v>1.1019283746556474E-2</v>
      </c>
    </row>
    <row r="28" spans="1:13" x14ac:dyDescent="0.25">
      <c r="A28" t="s">
        <v>110</v>
      </c>
      <c r="B28" s="38">
        <f t="shared" si="0"/>
        <v>1.4563106796116505E-2</v>
      </c>
      <c r="C28" s="39">
        <v>3</v>
      </c>
      <c r="E28" s="1" t="str">
        <f t="shared" si="1"/>
        <v>Botin Escoces</v>
      </c>
      <c r="F28" s="1">
        <f t="shared" si="3"/>
        <v>4</v>
      </c>
      <c r="G28" s="1">
        <f t="shared" si="4"/>
        <v>303</v>
      </c>
      <c r="H28" s="41">
        <f t="shared" si="2"/>
        <v>1.1019283746556474E-2</v>
      </c>
      <c r="I28" s="41">
        <f t="shared" si="5"/>
        <v>0.83471074380165289</v>
      </c>
      <c r="J28" s="42"/>
      <c r="K28" s="1" t="s">
        <v>111</v>
      </c>
      <c r="L28" s="29">
        <v>4</v>
      </c>
      <c r="M28" s="40">
        <v>1.1019283746556474E-2</v>
      </c>
    </row>
    <row r="29" spans="1:13" x14ac:dyDescent="0.25">
      <c r="A29" t="s">
        <v>112</v>
      </c>
      <c r="B29" s="38">
        <f t="shared" si="0"/>
        <v>9.7087378640776691E-3</v>
      </c>
      <c r="C29" s="39">
        <v>2</v>
      </c>
      <c r="E29" s="1" t="str">
        <f t="shared" si="1"/>
        <v>Botin Chamarra</v>
      </c>
      <c r="F29" s="1">
        <f t="shared" si="3"/>
        <v>2</v>
      </c>
      <c r="G29" s="1">
        <f t="shared" si="4"/>
        <v>305</v>
      </c>
      <c r="H29" s="41">
        <f t="shared" si="2"/>
        <v>5.5096418732782371E-3</v>
      </c>
      <c r="I29" s="41">
        <f t="shared" si="5"/>
        <v>0.84022038567493107</v>
      </c>
      <c r="J29" s="42"/>
      <c r="K29" s="1" t="s">
        <v>113</v>
      </c>
      <c r="L29" s="29">
        <v>4</v>
      </c>
      <c r="M29" s="40">
        <v>1.1019283746556474E-2</v>
      </c>
    </row>
    <row r="30" spans="1:13" x14ac:dyDescent="0.25">
      <c r="A30" t="s">
        <v>111</v>
      </c>
      <c r="B30" s="38">
        <f t="shared" si="0"/>
        <v>1.9417475728155338E-2</v>
      </c>
      <c r="C30" s="39">
        <v>4</v>
      </c>
      <c r="E30" s="1" t="str">
        <f t="shared" si="1"/>
        <v>Chester</v>
      </c>
      <c r="F30" s="1">
        <f t="shared" si="3"/>
        <v>3</v>
      </c>
      <c r="G30" s="1">
        <f t="shared" si="4"/>
        <v>308</v>
      </c>
      <c r="H30" s="41">
        <f t="shared" si="2"/>
        <v>8.2644628099173556E-3</v>
      </c>
      <c r="I30" s="41">
        <f t="shared" si="5"/>
        <v>0.8484848484848484</v>
      </c>
      <c r="J30" s="42"/>
      <c r="K30" s="1" t="s">
        <v>114</v>
      </c>
      <c r="L30" s="29">
        <v>4</v>
      </c>
      <c r="M30" s="40">
        <v>1.1019283746556474E-2</v>
      </c>
    </row>
    <row r="31" spans="1:13" x14ac:dyDescent="0.25">
      <c r="A31" t="s">
        <v>99</v>
      </c>
      <c r="B31" s="38">
        <f t="shared" si="0"/>
        <v>4.8543689320388349E-2</v>
      </c>
      <c r="C31" s="39">
        <v>10</v>
      </c>
      <c r="E31" s="1" t="str">
        <f t="shared" si="1"/>
        <v>Botin Lexus</v>
      </c>
      <c r="F31" s="1">
        <f t="shared" si="3"/>
        <v>2</v>
      </c>
      <c r="G31" s="1">
        <f t="shared" si="4"/>
        <v>310</v>
      </c>
      <c r="H31" s="41">
        <f t="shared" si="2"/>
        <v>5.5096418732782371E-3</v>
      </c>
      <c r="I31" s="41">
        <f t="shared" si="5"/>
        <v>0.85399449035812669</v>
      </c>
      <c r="J31" s="42"/>
      <c r="K31" s="1" t="s">
        <v>84</v>
      </c>
      <c r="L31" s="29">
        <v>3</v>
      </c>
      <c r="M31" s="40">
        <v>8.2644628099173556E-3</v>
      </c>
    </row>
    <row r="32" spans="1:13" x14ac:dyDescent="0.25">
      <c r="A32" t="s">
        <v>115</v>
      </c>
      <c r="B32" s="38">
        <f t="shared" si="0"/>
        <v>4.8543689320388345E-3</v>
      </c>
      <c r="C32" s="39">
        <v>1</v>
      </c>
      <c r="E32" s="1" t="str">
        <f t="shared" si="1"/>
        <v>Botin Element</v>
      </c>
      <c r="F32" s="1">
        <f t="shared" si="3"/>
        <v>4</v>
      </c>
      <c r="G32" s="1">
        <f t="shared" si="4"/>
        <v>314</v>
      </c>
      <c r="H32" s="41">
        <f t="shared" si="2"/>
        <v>1.1019283746556474E-2</v>
      </c>
      <c r="I32" s="41">
        <f t="shared" si="5"/>
        <v>0.86501377410468316</v>
      </c>
      <c r="J32" s="42"/>
      <c r="K32" s="1" t="s">
        <v>110</v>
      </c>
      <c r="L32" s="29">
        <v>3</v>
      </c>
      <c r="M32" s="40">
        <v>8.2644628099173556E-3</v>
      </c>
    </row>
    <row r="33" spans="1:13" x14ac:dyDescent="0.25">
      <c r="A33" t="s">
        <v>116</v>
      </c>
      <c r="B33" s="38">
        <f t="shared" si="0"/>
        <v>9.7087378640776691E-3</v>
      </c>
      <c r="C33" s="39">
        <v>2</v>
      </c>
      <c r="E33" s="1" t="str">
        <f t="shared" si="1"/>
        <v>Lauders</v>
      </c>
      <c r="F33" s="1">
        <f t="shared" si="3"/>
        <v>10</v>
      </c>
      <c r="G33" s="1">
        <f t="shared" si="4"/>
        <v>324</v>
      </c>
      <c r="H33" s="41">
        <f t="shared" si="2"/>
        <v>2.7548209366391185E-2</v>
      </c>
      <c r="I33" s="41">
        <f t="shared" si="5"/>
        <v>0.89256198347107429</v>
      </c>
      <c r="J33" s="42"/>
      <c r="K33" s="1" t="s">
        <v>117</v>
      </c>
      <c r="L33" s="29">
        <v>3</v>
      </c>
      <c r="M33" s="40">
        <v>8.2644628099173556E-3</v>
      </c>
    </row>
    <row r="34" spans="1:13" x14ac:dyDescent="0.25">
      <c r="A34" t="s">
        <v>104</v>
      </c>
      <c r="B34" s="38">
        <f t="shared" si="0"/>
        <v>2.9126213592233011E-2</v>
      </c>
      <c r="C34" s="39">
        <v>6</v>
      </c>
      <c r="E34" s="1" t="str">
        <f t="shared" si="1"/>
        <v>Onix</v>
      </c>
      <c r="F34" s="1">
        <f t="shared" si="3"/>
        <v>1</v>
      </c>
      <c r="G34" s="1">
        <f t="shared" si="4"/>
        <v>325</v>
      </c>
      <c r="H34" s="41">
        <f t="shared" si="2"/>
        <v>2.7548209366391185E-3</v>
      </c>
      <c r="I34" s="41">
        <f t="shared" si="5"/>
        <v>0.89531680440771344</v>
      </c>
      <c r="J34" s="42"/>
      <c r="K34" s="1" t="s">
        <v>86</v>
      </c>
      <c r="L34" s="29">
        <v>2</v>
      </c>
      <c r="M34" s="40">
        <v>5.5096418732782371E-3</v>
      </c>
    </row>
    <row r="35" spans="1:13" x14ac:dyDescent="0.25">
      <c r="A35" t="s">
        <v>106</v>
      </c>
      <c r="B35" s="38">
        <f t="shared" si="0"/>
        <v>2.4271844660194174E-2</v>
      </c>
      <c r="C35" s="39">
        <v>5</v>
      </c>
      <c r="E35" s="1" t="str">
        <f t="shared" si="1"/>
        <v>Poison</v>
      </c>
      <c r="F35" s="1">
        <f t="shared" si="3"/>
        <v>2</v>
      </c>
      <c r="G35" s="1">
        <f t="shared" si="4"/>
        <v>327</v>
      </c>
      <c r="H35" s="41">
        <f t="shared" si="2"/>
        <v>5.5096418732782371E-3</v>
      </c>
      <c r="I35" s="41">
        <f t="shared" si="5"/>
        <v>0.90082644628099162</v>
      </c>
      <c r="J35" s="42"/>
      <c r="K35" s="1" t="s">
        <v>98</v>
      </c>
      <c r="L35" s="29">
        <v>2</v>
      </c>
      <c r="M35" s="40">
        <v>5.5096418732782371E-3</v>
      </c>
    </row>
    <row r="36" spans="1:13" x14ac:dyDescent="0.25">
      <c r="A36" t="s">
        <v>118</v>
      </c>
      <c r="B36" s="38">
        <f t="shared" si="0"/>
        <v>4.8543689320388345E-3</v>
      </c>
      <c r="C36" s="39">
        <v>1</v>
      </c>
      <c r="E36" s="1" t="str">
        <f t="shared" si="1"/>
        <v>Dynamite</v>
      </c>
      <c r="F36" s="1">
        <f t="shared" si="3"/>
        <v>6</v>
      </c>
      <c r="G36" s="1">
        <f t="shared" si="4"/>
        <v>333</v>
      </c>
      <c r="H36" s="41">
        <f t="shared" si="2"/>
        <v>1.6528925619834711E-2</v>
      </c>
      <c r="I36" s="41">
        <f t="shared" si="5"/>
        <v>0.91735537190082628</v>
      </c>
      <c r="J36" s="42"/>
      <c r="K36" s="1" t="s">
        <v>109</v>
      </c>
      <c r="L36" s="29">
        <v>2</v>
      </c>
      <c r="M36" s="40">
        <v>5.5096418732782371E-3</v>
      </c>
    </row>
    <row r="37" spans="1:13" x14ac:dyDescent="0.25">
      <c r="A37" t="s">
        <v>117</v>
      </c>
      <c r="B37" s="38">
        <f t="shared" si="0"/>
        <v>1.4563106796116505E-2</v>
      </c>
      <c r="C37" s="39">
        <v>3</v>
      </c>
      <c r="E37" s="1" t="str">
        <f t="shared" si="1"/>
        <v>Strome</v>
      </c>
      <c r="F37" s="1">
        <f t="shared" si="3"/>
        <v>5</v>
      </c>
      <c r="G37" s="1">
        <f t="shared" si="4"/>
        <v>338</v>
      </c>
      <c r="H37" s="41">
        <f t="shared" si="2"/>
        <v>1.3774104683195593E-2</v>
      </c>
      <c r="I37" s="41">
        <f t="shared" si="5"/>
        <v>0.9311294765840219</v>
      </c>
      <c r="J37" s="42"/>
      <c r="K37" s="1" t="s">
        <v>112</v>
      </c>
      <c r="L37" s="29">
        <v>2</v>
      </c>
      <c r="M37" s="40">
        <v>5.5096418732782371E-3</v>
      </c>
    </row>
    <row r="38" spans="1:13" x14ac:dyDescent="0.25">
      <c r="A38" t="s">
        <v>119</v>
      </c>
      <c r="B38" s="38">
        <f t="shared" si="0"/>
        <v>4.8543689320388345E-3</v>
      </c>
      <c r="C38" s="39">
        <v>1</v>
      </c>
      <c r="E38" s="1" t="str">
        <f t="shared" si="1"/>
        <v>Warriors</v>
      </c>
      <c r="F38" s="1">
        <f t="shared" si="3"/>
        <v>1</v>
      </c>
      <c r="G38" s="1">
        <f t="shared" si="4"/>
        <v>339</v>
      </c>
      <c r="H38" s="41">
        <f t="shared" si="2"/>
        <v>2.7548209366391185E-3</v>
      </c>
      <c r="I38" s="41">
        <f t="shared" si="5"/>
        <v>0.93388429752066104</v>
      </c>
      <c r="J38" s="42"/>
      <c r="K38" s="1" t="s">
        <v>116</v>
      </c>
      <c r="L38" s="29">
        <v>2</v>
      </c>
      <c r="M38" s="40">
        <v>5.5096418732782371E-3</v>
      </c>
    </row>
    <row r="39" spans="1:13" x14ac:dyDescent="0.25">
      <c r="A39" t="s">
        <v>120</v>
      </c>
      <c r="B39" s="38">
        <f t="shared" si="0"/>
        <v>4.8543689320388345E-3</v>
      </c>
      <c r="C39" s="39">
        <v>1</v>
      </c>
      <c r="E39" s="1" t="str">
        <f t="shared" si="1"/>
        <v>Suprime</v>
      </c>
      <c r="F39" s="1">
        <f t="shared" si="3"/>
        <v>3</v>
      </c>
      <c r="G39" s="1">
        <f t="shared" si="4"/>
        <v>342</v>
      </c>
      <c r="H39" s="41">
        <f t="shared" si="2"/>
        <v>8.2644628099173556E-3</v>
      </c>
      <c r="I39" s="41">
        <f t="shared" si="5"/>
        <v>0.94214876033057837</v>
      </c>
      <c r="J39" s="42"/>
      <c r="K39" s="1" t="s">
        <v>121</v>
      </c>
      <c r="L39" s="29">
        <v>2</v>
      </c>
      <c r="M39" s="40">
        <v>5.5096418732782371E-3</v>
      </c>
    </row>
    <row r="40" spans="1:13" x14ac:dyDescent="0.25">
      <c r="A40" t="s">
        <v>122</v>
      </c>
      <c r="B40" s="38">
        <f t="shared" si="0"/>
        <v>4.8543689320388345E-3</v>
      </c>
      <c r="C40" s="39">
        <v>1</v>
      </c>
      <c r="E40" s="1" t="str">
        <f t="shared" si="1"/>
        <v>AntiYou</v>
      </c>
      <c r="F40" s="1">
        <f t="shared" si="3"/>
        <v>1</v>
      </c>
      <c r="G40" s="1">
        <f t="shared" si="4"/>
        <v>343</v>
      </c>
      <c r="H40" s="41">
        <f t="shared" si="2"/>
        <v>2.7548209366391185E-3</v>
      </c>
      <c r="I40" s="41">
        <f t="shared" si="5"/>
        <v>0.94490358126721752</v>
      </c>
      <c r="J40" s="42"/>
      <c r="K40" s="1" t="s">
        <v>93</v>
      </c>
      <c r="L40" s="29">
        <v>1</v>
      </c>
      <c r="M40" s="40">
        <v>2.7548209366391185E-3</v>
      </c>
    </row>
    <row r="41" spans="1:13" x14ac:dyDescent="0.25">
      <c r="A41" t="s">
        <v>113</v>
      </c>
      <c r="B41" s="38">
        <f t="shared" si="0"/>
        <v>1.9417475728155338E-2</v>
      </c>
      <c r="C41" s="39">
        <v>4</v>
      </c>
      <c r="E41" s="1" t="str">
        <f t="shared" si="1"/>
        <v>Psyco Morphosis</v>
      </c>
      <c r="F41" s="1">
        <f t="shared" si="3"/>
        <v>1</v>
      </c>
      <c r="G41" s="1">
        <f t="shared" si="4"/>
        <v>344</v>
      </c>
      <c r="H41" s="41">
        <f t="shared" si="2"/>
        <v>2.7548209366391185E-3</v>
      </c>
      <c r="I41" s="41">
        <f t="shared" si="5"/>
        <v>0.94765840220385666</v>
      </c>
      <c r="J41" s="42"/>
      <c r="K41" s="1" t="s">
        <v>95</v>
      </c>
      <c r="L41" s="29">
        <v>1</v>
      </c>
      <c r="M41" s="40">
        <v>2.7548209366391185E-3</v>
      </c>
    </row>
    <row r="42" spans="1:13" x14ac:dyDescent="0.25">
      <c r="A42" t="s">
        <v>123</v>
      </c>
      <c r="B42" s="38">
        <f t="shared" si="0"/>
        <v>4.8543689320388345E-3</v>
      </c>
      <c r="C42" s="39">
        <v>1</v>
      </c>
      <c r="E42" s="1" t="str">
        <f t="shared" si="1"/>
        <v xml:space="preserve">Mafalda </v>
      </c>
      <c r="F42" s="1">
        <f t="shared" si="3"/>
        <v>1</v>
      </c>
      <c r="G42" s="1">
        <f t="shared" si="4"/>
        <v>345</v>
      </c>
      <c r="H42" s="41">
        <f t="shared" si="2"/>
        <v>2.7548209366391185E-3</v>
      </c>
      <c r="I42" s="41">
        <f t="shared" si="5"/>
        <v>0.95041322314049581</v>
      </c>
      <c r="J42" s="42"/>
      <c r="K42" s="1" t="s">
        <v>115</v>
      </c>
      <c r="L42" s="29">
        <v>1</v>
      </c>
      <c r="M42" s="40">
        <v>2.7548209366391185E-3</v>
      </c>
    </row>
    <row r="43" spans="1:13" x14ac:dyDescent="0.25">
      <c r="A43" t="s">
        <v>107</v>
      </c>
      <c r="B43" s="38">
        <f t="shared" si="0"/>
        <v>2.4271844660194174E-2</v>
      </c>
      <c r="C43" s="39">
        <v>5</v>
      </c>
      <c r="E43" s="1" t="str">
        <f t="shared" si="1"/>
        <v>Extasis</v>
      </c>
      <c r="F43" s="1">
        <f t="shared" si="3"/>
        <v>4</v>
      </c>
      <c r="G43" s="1">
        <f t="shared" si="4"/>
        <v>349</v>
      </c>
      <c r="H43" s="41">
        <f t="shared" si="2"/>
        <v>1.1019283746556474E-2</v>
      </c>
      <c r="I43" s="41">
        <f t="shared" si="5"/>
        <v>0.96143250688705229</v>
      </c>
      <c r="J43" s="42"/>
      <c r="K43" s="1" t="s">
        <v>118</v>
      </c>
      <c r="L43" s="29">
        <v>1</v>
      </c>
      <c r="M43" s="40">
        <v>2.7548209366391185E-3</v>
      </c>
    </row>
    <row r="44" spans="1:13" x14ac:dyDescent="0.25">
      <c r="A44" t="s">
        <v>114</v>
      </c>
      <c r="B44" s="38">
        <f t="shared" si="0"/>
        <v>1.9417475728155338E-2</v>
      </c>
      <c r="C44" s="39">
        <v>4</v>
      </c>
      <c r="E44" s="1" t="str">
        <f t="shared" si="1"/>
        <v>Chunki</v>
      </c>
      <c r="F44" s="1">
        <f t="shared" si="3"/>
        <v>1</v>
      </c>
      <c r="G44" s="1">
        <f t="shared" si="4"/>
        <v>350</v>
      </c>
      <c r="H44" s="41">
        <f t="shared" si="2"/>
        <v>2.7548209366391185E-3</v>
      </c>
      <c r="I44" s="41">
        <f t="shared" si="5"/>
        <v>0.96418732782369143</v>
      </c>
      <c r="J44" s="42"/>
      <c r="K44" s="1" t="s">
        <v>119</v>
      </c>
      <c r="L44" s="29">
        <v>1</v>
      </c>
      <c r="M44" s="40">
        <v>2.7548209366391185E-3</v>
      </c>
    </row>
    <row r="45" spans="1:13" x14ac:dyDescent="0.25">
      <c r="A45" t="s">
        <v>124</v>
      </c>
      <c r="B45" s="38">
        <f t="shared" si="0"/>
        <v>4.8543689320388345E-3</v>
      </c>
      <c r="C45" s="39">
        <v>1</v>
      </c>
      <c r="E45" s="1" t="str">
        <f t="shared" si="1"/>
        <v>Alice</v>
      </c>
      <c r="F45" s="1">
        <f t="shared" si="3"/>
        <v>5</v>
      </c>
      <c r="G45" s="1">
        <f t="shared" si="4"/>
        <v>355</v>
      </c>
      <c r="H45" s="41">
        <f t="shared" si="2"/>
        <v>1.3774104683195593E-2</v>
      </c>
      <c r="I45" s="41">
        <f t="shared" si="5"/>
        <v>0.97796143250688705</v>
      </c>
      <c r="J45" s="42"/>
      <c r="K45" s="1" t="s">
        <v>120</v>
      </c>
      <c r="L45" s="29">
        <v>1</v>
      </c>
      <c r="M45" s="40">
        <v>2.7548209366391185E-3</v>
      </c>
    </row>
    <row r="46" spans="1:13" x14ac:dyDescent="0.25">
      <c r="A46" t="s">
        <v>121</v>
      </c>
      <c r="B46" s="38">
        <f t="shared" si="0"/>
        <v>9.7087378640776691E-3</v>
      </c>
      <c r="C46" s="39">
        <v>2</v>
      </c>
      <c r="E46" s="1" t="str">
        <f t="shared" si="1"/>
        <v>Bota Larga</v>
      </c>
      <c r="F46" s="1">
        <f t="shared" si="3"/>
        <v>4</v>
      </c>
      <c r="G46" s="1">
        <f t="shared" si="4"/>
        <v>359</v>
      </c>
      <c r="H46" s="41">
        <f t="shared" si="2"/>
        <v>1.1019283746556474E-2</v>
      </c>
      <c r="I46" s="41">
        <f t="shared" si="5"/>
        <v>0.98898071625344353</v>
      </c>
      <c r="J46" s="42"/>
      <c r="K46" s="1" t="s">
        <v>122</v>
      </c>
      <c r="L46" s="29">
        <v>1</v>
      </c>
      <c r="M46" s="40">
        <v>2.7548209366391185E-3</v>
      </c>
    </row>
    <row r="47" spans="1:13" x14ac:dyDescent="0.25">
      <c r="A47" t="s">
        <v>125</v>
      </c>
      <c r="B47" s="38">
        <f t="shared" si="0"/>
        <v>4.8543689320388345E-3</v>
      </c>
      <c r="C47" s="39">
        <v>1</v>
      </c>
      <c r="E47" s="1" t="str">
        <f t="shared" si="1"/>
        <v>Chiripiado</v>
      </c>
      <c r="F47" s="1">
        <f t="shared" si="3"/>
        <v>1</v>
      </c>
      <c r="G47" s="1">
        <f t="shared" si="4"/>
        <v>360</v>
      </c>
      <c r="H47" s="41">
        <f t="shared" si="2"/>
        <v>2.7548209366391185E-3</v>
      </c>
      <c r="I47" s="41">
        <f t="shared" si="5"/>
        <v>0.99173553719008267</v>
      </c>
      <c r="J47" s="42"/>
      <c r="K47" s="1" t="s">
        <v>123</v>
      </c>
      <c r="L47" s="29">
        <v>1</v>
      </c>
      <c r="M47" s="40">
        <v>2.7548209366391185E-3</v>
      </c>
    </row>
    <row r="48" spans="1:13" x14ac:dyDescent="0.25">
      <c r="E48" s="1" t="str">
        <f t="shared" si="1"/>
        <v>Bota Amethys</v>
      </c>
      <c r="F48" s="1">
        <f t="shared" si="3"/>
        <v>2</v>
      </c>
      <c r="G48" s="1">
        <f t="shared" si="4"/>
        <v>362</v>
      </c>
      <c r="H48" s="41">
        <f t="shared" si="2"/>
        <v>5.5096418732782371E-3</v>
      </c>
      <c r="I48" s="41">
        <f t="shared" si="5"/>
        <v>0.99724517906336096</v>
      </c>
      <c r="J48" s="42"/>
      <c r="K48" s="1" t="s">
        <v>124</v>
      </c>
      <c r="L48" s="29">
        <v>1</v>
      </c>
      <c r="M48" s="40">
        <v>2.7548209366391185E-3</v>
      </c>
    </row>
    <row r="49" spans="5:13" x14ac:dyDescent="0.25">
      <c r="E49" s="1" t="str">
        <f t="shared" si="1"/>
        <v>Black Soul</v>
      </c>
      <c r="F49" s="1">
        <f t="shared" si="3"/>
        <v>1</v>
      </c>
      <c r="G49" s="1">
        <f t="shared" si="4"/>
        <v>363</v>
      </c>
      <c r="H49" s="41">
        <f t="shared" si="2"/>
        <v>2.7548209366391185E-3</v>
      </c>
      <c r="I49" s="41">
        <f t="shared" si="5"/>
        <v>1</v>
      </c>
      <c r="J49" s="42"/>
      <c r="K49" s="1" t="s">
        <v>125</v>
      </c>
      <c r="L49" s="29">
        <v>1</v>
      </c>
      <c r="M49" s="40">
        <v>2.7548209366391185E-3</v>
      </c>
    </row>
    <row r="50" spans="5:13" x14ac:dyDescent="0.25">
      <c r="F50" s="1">
        <f>SUM(F4:F49)</f>
        <v>363</v>
      </c>
      <c r="L50" s="29">
        <v>363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A15B2-C25F-4408-AE59-30827E38F52D}">
  <dimension ref="B1:D48"/>
  <sheetViews>
    <sheetView topLeftCell="A28" workbookViewId="0">
      <selection activeCell="B2" sqref="B2"/>
    </sheetView>
  </sheetViews>
  <sheetFormatPr baseColWidth="10" defaultRowHeight="15" x14ac:dyDescent="0.25"/>
  <cols>
    <col min="2" max="2" width="19.5703125" bestFit="1" customWidth="1"/>
    <col min="3" max="3" width="14.5703125" bestFit="1" customWidth="1"/>
  </cols>
  <sheetData>
    <row r="1" spans="2:4" x14ac:dyDescent="0.25">
      <c r="C1" s="51"/>
      <c r="D1" s="51"/>
    </row>
    <row r="2" spans="2:4" x14ac:dyDescent="0.25">
      <c r="B2" t="s">
        <v>2</v>
      </c>
      <c r="C2" t="s">
        <v>126</v>
      </c>
    </row>
    <row r="3" spans="2:4" x14ac:dyDescent="0.25">
      <c r="B3" t="s">
        <v>77</v>
      </c>
      <c r="C3" s="39">
        <v>5</v>
      </c>
    </row>
    <row r="4" spans="2:4" x14ac:dyDescent="0.25">
      <c r="B4" t="s">
        <v>78</v>
      </c>
      <c r="C4" s="39">
        <v>7</v>
      </c>
    </row>
    <row r="5" spans="2:4" x14ac:dyDescent="0.25">
      <c r="B5" t="s">
        <v>82</v>
      </c>
      <c r="C5" s="39">
        <v>7</v>
      </c>
    </row>
    <row r="6" spans="2:4" x14ac:dyDescent="0.25">
      <c r="B6" t="s">
        <v>84</v>
      </c>
      <c r="C6" s="39">
        <v>3</v>
      </c>
    </row>
    <row r="7" spans="2:4" x14ac:dyDescent="0.25">
      <c r="B7" t="s">
        <v>86</v>
      </c>
      <c r="C7" s="39">
        <v>2</v>
      </c>
    </row>
    <row r="8" spans="2:4" x14ac:dyDescent="0.25">
      <c r="B8" t="s">
        <v>88</v>
      </c>
      <c r="C8" s="39">
        <v>9</v>
      </c>
    </row>
    <row r="9" spans="2:4" x14ac:dyDescent="0.25">
      <c r="B9" t="s">
        <v>87</v>
      </c>
      <c r="C9" s="39">
        <v>30</v>
      </c>
    </row>
    <row r="10" spans="2:4" x14ac:dyDescent="0.25">
      <c r="B10" t="s">
        <v>91</v>
      </c>
      <c r="C10" s="39">
        <v>6</v>
      </c>
    </row>
    <row r="11" spans="2:4" x14ac:dyDescent="0.25">
      <c r="B11" t="s">
        <v>93</v>
      </c>
      <c r="C11" s="39">
        <v>1</v>
      </c>
    </row>
    <row r="12" spans="2:4" x14ac:dyDescent="0.25">
      <c r="B12" t="s">
        <v>95</v>
      </c>
      <c r="C12" s="39">
        <v>1</v>
      </c>
    </row>
    <row r="13" spans="2:4" x14ac:dyDescent="0.25">
      <c r="B13" t="s">
        <v>89</v>
      </c>
      <c r="C13" s="39">
        <v>24</v>
      </c>
    </row>
    <row r="14" spans="2:4" x14ac:dyDescent="0.25">
      <c r="B14" t="s">
        <v>98</v>
      </c>
      <c r="C14" s="39">
        <v>2</v>
      </c>
    </row>
    <row r="15" spans="2:4" x14ac:dyDescent="0.25">
      <c r="B15" t="s">
        <v>100</v>
      </c>
      <c r="C15" s="39">
        <v>7</v>
      </c>
    </row>
    <row r="16" spans="2:4" x14ac:dyDescent="0.25">
      <c r="B16" t="s">
        <v>92</v>
      </c>
      <c r="C16" s="39">
        <v>15</v>
      </c>
    </row>
    <row r="17" spans="2:3" x14ac:dyDescent="0.25">
      <c r="B17" t="s">
        <v>96</v>
      </c>
      <c r="C17" s="39">
        <v>13</v>
      </c>
    </row>
    <row r="18" spans="2:3" x14ac:dyDescent="0.25">
      <c r="B18" t="s">
        <v>85</v>
      </c>
      <c r="C18" s="39">
        <v>44</v>
      </c>
    </row>
    <row r="19" spans="2:3" x14ac:dyDescent="0.25">
      <c r="B19" t="s">
        <v>94</v>
      </c>
      <c r="C19" s="39">
        <v>14</v>
      </c>
    </row>
    <row r="20" spans="2:3" x14ac:dyDescent="0.25">
      <c r="B20" t="s">
        <v>102</v>
      </c>
      <c r="C20" s="39">
        <v>4</v>
      </c>
    </row>
    <row r="21" spans="2:3" x14ac:dyDescent="0.25">
      <c r="B21" t="s">
        <v>90</v>
      </c>
      <c r="C21" s="39">
        <v>19</v>
      </c>
    </row>
    <row r="22" spans="2:3" x14ac:dyDescent="0.25">
      <c r="B22" t="s">
        <v>101</v>
      </c>
      <c r="C22" s="39">
        <v>9</v>
      </c>
    </row>
    <row r="23" spans="2:3" x14ac:dyDescent="0.25">
      <c r="B23" t="s">
        <v>105</v>
      </c>
      <c r="C23" s="39">
        <v>4</v>
      </c>
    </row>
    <row r="24" spans="2:3" x14ac:dyDescent="0.25">
      <c r="B24" t="s">
        <v>83</v>
      </c>
      <c r="C24" s="39">
        <v>54</v>
      </c>
    </row>
    <row r="25" spans="2:3" x14ac:dyDescent="0.25">
      <c r="B25" t="s">
        <v>97</v>
      </c>
      <c r="C25" s="39">
        <v>12</v>
      </c>
    </row>
    <row r="26" spans="2:3" x14ac:dyDescent="0.25">
      <c r="B26" t="s">
        <v>103</v>
      </c>
      <c r="C26" s="39">
        <v>7</v>
      </c>
    </row>
    <row r="27" spans="2:3" x14ac:dyDescent="0.25">
      <c r="B27" t="s">
        <v>108</v>
      </c>
      <c r="C27" s="39">
        <v>4</v>
      </c>
    </row>
    <row r="28" spans="2:3" x14ac:dyDescent="0.25">
      <c r="B28" t="s">
        <v>109</v>
      </c>
      <c r="C28" s="39">
        <v>2</v>
      </c>
    </row>
    <row r="29" spans="2:3" x14ac:dyDescent="0.25">
      <c r="B29" t="s">
        <v>110</v>
      </c>
      <c r="C29" s="39">
        <v>3</v>
      </c>
    </row>
    <row r="30" spans="2:3" x14ac:dyDescent="0.25">
      <c r="B30" t="s">
        <v>112</v>
      </c>
      <c r="C30" s="39">
        <v>2</v>
      </c>
    </row>
    <row r="31" spans="2:3" x14ac:dyDescent="0.25">
      <c r="B31" t="s">
        <v>111</v>
      </c>
      <c r="C31" s="39">
        <v>4</v>
      </c>
    </row>
    <row r="32" spans="2:3" x14ac:dyDescent="0.25">
      <c r="B32" t="s">
        <v>99</v>
      </c>
      <c r="C32" s="39">
        <v>10</v>
      </c>
    </row>
    <row r="33" spans="2:3" x14ac:dyDescent="0.25">
      <c r="B33" t="s">
        <v>115</v>
      </c>
      <c r="C33" s="39">
        <v>1</v>
      </c>
    </row>
    <row r="34" spans="2:3" x14ac:dyDescent="0.25">
      <c r="B34" t="s">
        <v>116</v>
      </c>
      <c r="C34" s="39">
        <v>2</v>
      </c>
    </row>
    <row r="35" spans="2:3" x14ac:dyDescent="0.25">
      <c r="B35" t="s">
        <v>104</v>
      </c>
      <c r="C35" s="39">
        <v>6</v>
      </c>
    </row>
    <row r="36" spans="2:3" x14ac:dyDescent="0.25">
      <c r="B36" t="s">
        <v>106</v>
      </c>
      <c r="C36" s="39">
        <v>5</v>
      </c>
    </row>
    <row r="37" spans="2:3" x14ac:dyDescent="0.25">
      <c r="B37" t="s">
        <v>118</v>
      </c>
      <c r="C37" s="39">
        <v>1</v>
      </c>
    </row>
    <row r="38" spans="2:3" x14ac:dyDescent="0.25">
      <c r="B38" t="s">
        <v>117</v>
      </c>
      <c r="C38" s="39">
        <v>3</v>
      </c>
    </row>
    <row r="39" spans="2:3" x14ac:dyDescent="0.25">
      <c r="B39" t="s">
        <v>119</v>
      </c>
      <c r="C39" s="39">
        <v>1</v>
      </c>
    </row>
    <row r="40" spans="2:3" x14ac:dyDescent="0.25">
      <c r="B40" t="s">
        <v>120</v>
      </c>
      <c r="C40" s="39">
        <v>1</v>
      </c>
    </row>
    <row r="41" spans="2:3" x14ac:dyDescent="0.25">
      <c r="B41" t="s">
        <v>122</v>
      </c>
      <c r="C41" s="39">
        <v>1</v>
      </c>
    </row>
    <row r="42" spans="2:3" x14ac:dyDescent="0.25">
      <c r="B42" t="s">
        <v>113</v>
      </c>
      <c r="C42" s="39">
        <v>4</v>
      </c>
    </row>
    <row r="43" spans="2:3" x14ac:dyDescent="0.25">
      <c r="B43" t="s">
        <v>123</v>
      </c>
      <c r="C43" s="39">
        <v>1</v>
      </c>
    </row>
    <row r="44" spans="2:3" x14ac:dyDescent="0.25">
      <c r="B44" t="s">
        <v>107</v>
      </c>
      <c r="C44" s="39">
        <v>5</v>
      </c>
    </row>
    <row r="45" spans="2:3" x14ac:dyDescent="0.25">
      <c r="B45" t="s">
        <v>114</v>
      </c>
      <c r="C45" s="39">
        <v>4</v>
      </c>
    </row>
    <row r="46" spans="2:3" x14ac:dyDescent="0.25">
      <c r="B46" t="s">
        <v>124</v>
      </c>
      <c r="C46" s="39">
        <v>1</v>
      </c>
    </row>
    <row r="47" spans="2:3" x14ac:dyDescent="0.25">
      <c r="B47" t="s">
        <v>121</v>
      </c>
      <c r="C47" s="39">
        <v>2</v>
      </c>
    </row>
    <row r="48" spans="2:3" x14ac:dyDescent="0.25">
      <c r="B48" t="s">
        <v>125</v>
      </c>
      <c r="C48" s="39">
        <v>1</v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D699B-4729-4662-B0EE-5B2E49ECD7F8}">
  <dimension ref="B2:Q35"/>
  <sheetViews>
    <sheetView workbookViewId="0">
      <selection activeCell="F30" sqref="F30"/>
    </sheetView>
  </sheetViews>
  <sheetFormatPr baseColWidth="10" defaultRowHeight="15" x14ac:dyDescent="0.25"/>
  <cols>
    <col min="3" max="3" width="34.140625" customWidth="1"/>
    <col min="4" max="4" width="31.42578125" style="4" customWidth="1"/>
    <col min="5" max="5" width="26.5703125" style="4" customWidth="1"/>
    <col min="6" max="6" width="11.5703125" style="4" bestFit="1" customWidth="1"/>
    <col min="7" max="7" width="9.5703125" bestFit="1" customWidth="1"/>
    <col min="8" max="8" width="7.7109375" customWidth="1"/>
    <col min="9" max="9" width="9.42578125" bestFit="1" customWidth="1"/>
    <col min="10" max="10" width="8.28515625" customWidth="1"/>
    <col min="11" max="11" width="8.42578125" customWidth="1"/>
    <col min="12" max="12" width="8.28515625" customWidth="1"/>
    <col min="13" max="13" width="8.7109375" customWidth="1"/>
  </cols>
  <sheetData>
    <row r="2" spans="2:17" x14ac:dyDescent="0.25">
      <c r="B2" s="55" t="s">
        <v>22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</row>
    <row r="3" spans="2:17" x14ac:dyDescent="0.25">
      <c r="B3" s="57" t="s">
        <v>63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 t="s">
        <v>7</v>
      </c>
      <c r="N3" s="57"/>
      <c r="O3" s="57">
        <v>1</v>
      </c>
      <c r="P3" s="57"/>
      <c r="Q3" s="57"/>
    </row>
    <row r="4" spans="2:17" x14ac:dyDescent="0.25"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3" t="s">
        <v>8</v>
      </c>
      <c r="N4" s="3" t="s">
        <v>70</v>
      </c>
      <c r="O4" s="3" t="s">
        <v>9</v>
      </c>
      <c r="P4" s="58">
        <v>43680</v>
      </c>
      <c r="Q4" s="57"/>
    </row>
    <row r="5" spans="2:17" x14ac:dyDescent="0.25">
      <c r="B5" s="57" t="s">
        <v>64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 t="s">
        <v>10</v>
      </c>
      <c r="N5" s="57"/>
      <c r="O5" s="57"/>
      <c r="P5" s="57"/>
      <c r="Q5" s="57"/>
    </row>
    <row r="6" spans="2:17" x14ac:dyDescent="0.25"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 t="s">
        <v>11</v>
      </c>
      <c r="N6" s="57"/>
      <c r="O6" s="57"/>
      <c r="P6" s="57"/>
      <c r="Q6" s="57"/>
    </row>
    <row r="7" spans="2:17" x14ac:dyDescent="0.25">
      <c r="B7" s="57" t="s">
        <v>65</v>
      </c>
      <c r="C7" s="57"/>
      <c r="D7" s="57"/>
      <c r="E7" s="57"/>
      <c r="F7" s="57"/>
      <c r="G7" s="57" t="s">
        <v>0</v>
      </c>
      <c r="H7" s="57"/>
      <c r="I7" s="57"/>
      <c r="J7" s="57" t="s">
        <v>67</v>
      </c>
      <c r="K7" s="57"/>
      <c r="L7" s="57"/>
      <c r="M7" s="57" t="s">
        <v>12</v>
      </c>
      <c r="N7" s="57"/>
      <c r="O7" s="57" t="s">
        <v>71</v>
      </c>
      <c r="P7" s="57"/>
      <c r="Q7" s="57"/>
    </row>
    <row r="8" spans="2:17" x14ac:dyDescent="0.25">
      <c r="B8" s="57" t="s">
        <v>66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 t="s">
        <v>13</v>
      </c>
      <c r="N8" s="57"/>
      <c r="O8" s="57"/>
      <c r="P8" s="57"/>
      <c r="Q8" s="57"/>
    </row>
    <row r="9" spans="2:17" x14ac:dyDescent="0.25"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 t="s">
        <v>14</v>
      </c>
      <c r="N9" s="57"/>
      <c r="O9" s="57"/>
      <c r="P9" s="57"/>
      <c r="Q9" s="57"/>
    </row>
    <row r="10" spans="2:17" x14ac:dyDescent="0.25">
      <c r="B10" s="2" t="s">
        <v>1</v>
      </c>
      <c r="C10" s="64"/>
      <c r="D10" s="65"/>
      <c r="E10" s="65"/>
      <c r="F10" s="66"/>
      <c r="G10" s="57" t="s">
        <v>4</v>
      </c>
      <c r="H10" s="57"/>
      <c r="I10" s="57"/>
      <c r="J10" s="57" t="s">
        <v>68</v>
      </c>
      <c r="K10" s="57"/>
      <c r="L10" s="57"/>
      <c r="M10" s="57" t="s">
        <v>15</v>
      </c>
      <c r="N10" s="57"/>
      <c r="O10" s="57" t="s">
        <v>72</v>
      </c>
      <c r="P10" s="57"/>
      <c r="Q10" s="57"/>
    </row>
    <row r="11" spans="2:17" x14ac:dyDescent="0.25">
      <c r="B11" s="2" t="s">
        <v>2</v>
      </c>
      <c r="C11" s="64"/>
      <c r="D11" s="65"/>
      <c r="E11" s="65"/>
      <c r="F11" s="66"/>
      <c r="G11" s="57" t="s">
        <v>5</v>
      </c>
      <c r="H11" s="57"/>
      <c r="I11" s="57"/>
      <c r="J11" s="57">
        <v>1</v>
      </c>
      <c r="K11" s="57"/>
      <c r="L11" s="57"/>
      <c r="M11" s="57" t="s">
        <v>16</v>
      </c>
      <c r="N11" s="57"/>
      <c r="O11" s="57"/>
      <c r="P11" s="57"/>
      <c r="Q11" s="57"/>
    </row>
    <row r="12" spans="2:17" x14ac:dyDescent="0.25">
      <c r="B12" s="2" t="s">
        <v>3</v>
      </c>
      <c r="C12" s="64"/>
      <c r="D12" s="65"/>
      <c r="E12" s="65"/>
      <c r="F12" s="66"/>
      <c r="G12" s="57" t="s">
        <v>6</v>
      </c>
      <c r="H12" s="57"/>
      <c r="I12" s="57"/>
      <c r="J12" s="57" t="s">
        <v>69</v>
      </c>
      <c r="K12" s="57"/>
      <c r="L12" s="57"/>
      <c r="M12" s="57" t="s">
        <v>21</v>
      </c>
      <c r="N12" s="57"/>
      <c r="O12" s="57" t="s">
        <v>73</v>
      </c>
      <c r="P12" s="57"/>
      <c r="Q12" s="57"/>
    </row>
    <row r="13" spans="2:17" x14ac:dyDescent="0.25"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</row>
    <row r="14" spans="2:17" x14ac:dyDescent="0.25">
      <c r="B14" s="67" t="s">
        <v>17</v>
      </c>
      <c r="C14" s="67" t="s">
        <v>18</v>
      </c>
      <c r="D14" s="59" t="s">
        <v>33</v>
      </c>
      <c r="E14" s="59" t="s">
        <v>34</v>
      </c>
      <c r="F14" s="59">
        <v>1</v>
      </c>
      <c r="G14" s="67">
        <v>2</v>
      </c>
      <c r="H14" s="67">
        <v>3</v>
      </c>
      <c r="I14" s="59">
        <v>4</v>
      </c>
      <c r="J14" s="67">
        <v>5</v>
      </c>
      <c r="K14" s="67">
        <v>6</v>
      </c>
      <c r="L14" s="59">
        <v>7</v>
      </c>
      <c r="M14" s="67">
        <v>8</v>
      </c>
      <c r="N14" s="59" t="s">
        <v>23</v>
      </c>
      <c r="O14" s="59" t="s">
        <v>19</v>
      </c>
      <c r="P14" s="67" t="s">
        <v>20</v>
      </c>
      <c r="Q14" s="67" t="s">
        <v>127</v>
      </c>
    </row>
    <row r="15" spans="2:17" x14ac:dyDescent="0.25">
      <c r="B15" s="67"/>
      <c r="C15" s="67"/>
      <c r="D15" s="59"/>
      <c r="E15" s="59"/>
      <c r="F15" s="59"/>
      <c r="G15" s="67"/>
      <c r="H15" s="67"/>
      <c r="I15" s="59"/>
      <c r="J15" s="67"/>
      <c r="K15" s="67"/>
      <c r="L15" s="59"/>
      <c r="M15" s="67"/>
      <c r="N15" s="59"/>
      <c r="O15" s="59"/>
      <c r="P15" s="67"/>
      <c r="Q15" s="67"/>
    </row>
    <row r="16" spans="2:17" x14ac:dyDescent="0.25">
      <c r="B16" s="60" t="s">
        <v>39</v>
      </c>
      <c r="C16" s="6" t="s">
        <v>25</v>
      </c>
      <c r="D16" s="5" t="s">
        <v>35</v>
      </c>
      <c r="E16" s="5" t="s">
        <v>36</v>
      </c>
      <c r="F16" s="23">
        <v>8.3055555555555563E-2</v>
      </c>
      <c r="G16" s="24">
        <v>7.0833333333333331E-2</v>
      </c>
      <c r="H16" s="24">
        <v>0.10416666666666667</v>
      </c>
      <c r="I16" s="24">
        <v>6.7500000000000004E-2</v>
      </c>
      <c r="J16" s="24">
        <v>8.9722222222222231E-2</v>
      </c>
      <c r="K16" s="48">
        <v>8.1851851851851842E-2</v>
      </c>
      <c r="L16" s="48">
        <v>9.0277777777777776E-2</v>
      </c>
      <c r="M16" s="48">
        <v>0.10083333333333333</v>
      </c>
      <c r="N16" s="1">
        <f>SUM(F16:M16)/8</f>
        <v>8.6030092592592602E-2</v>
      </c>
      <c r="O16" s="1"/>
      <c r="P16" s="1">
        <f>((N16*O16)/100)</f>
        <v>0</v>
      </c>
      <c r="Q16" s="1">
        <f>P16+(P16*0.15)</f>
        <v>0</v>
      </c>
    </row>
    <row r="17" spans="2:17" x14ac:dyDescent="0.25">
      <c r="B17" s="62"/>
      <c r="C17" s="1" t="s">
        <v>26</v>
      </c>
      <c r="D17" s="5" t="s">
        <v>37</v>
      </c>
      <c r="E17" s="5" t="s">
        <v>38</v>
      </c>
      <c r="F17" s="23">
        <v>0.28805555555555562</v>
      </c>
      <c r="G17" s="24">
        <v>0.36888888888888888</v>
      </c>
      <c r="H17" s="24">
        <v>0.48333333333333328</v>
      </c>
      <c r="I17" s="24">
        <v>0.33194444444444449</v>
      </c>
      <c r="J17" s="24">
        <v>0.22888888888888892</v>
      </c>
      <c r="K17" s="48">
        <v>0.17907407407407411</v>
      </c>
      <c r="L17" s="48">
        <v>0.2286111111111111</v>
      </c>
      <c r="M17" s="48">
        <v>0.20833333333333334</v>
      </c>
      <c r="N17" s="1">
        <f t="shared" ref="N17:N24" si="0">SUM(F17:M17)/8</f>
        <v>0.28964120370370378</v>
      </c>
      <c r="O17" s="1"/>
      <c r="P17" s="1">
        <f t="shared" ref="P17:P24" si="1">((N17*O17)/100)</f>
        <v>0</v>
      </c>
      <c r="Q17" s="1">
        <f t="shared" ref="Q17:Q25" si="2">P17+(P17*0.15)</f>
        <v>0</v>
      </c>
    </row>
    <row r="18" spans="2:17" x14ac:dyDescent="0.25">
      <c r="B18" s="60" t="s">
        <v>40</v>
      </c>
      <c r="C18" s="15" t="s">
        <v>27</v>
      </c>
      <c r="D18" s="5" t="s">
        <v>42</v>
      </c>
      <c r="E18" s="5" t="s">
        <v>43</v>
      </c>
      <c r="F18" s="23">
        <v>0.3527777777777778</v>
      </c>
      <c r="G18" s="25">
        <v>0.34194444444444444</v>
      </c>
      <c r="H18" s="25">
        <v>0.66129629629629616</v>
      </c>
      <c r="I18" s="25">
        <v>0.65574074074074062</v>
      </c>
      <c r="J18" s="25">
        <v>0.66592592592592581</v>
      </c>
      <c r="K18" s="48">
        <v>0.4895370370370371</v>
      </c>
      <c r="L18" s="48">
        <v>0.47842592592592592</v>
      </c>
      <c r="M18" s="48">
        <v>0.48305555555555557</v>
      </c>
      <c r="N18" s="1">
        <f t="shared" si="0"/>
        <v>0.51608796296296289</v>
      </c>
      <c r="O18" s="1"/>
      <c r="P18" s="1">
        <f t="shared" si="1"/>
        <v>0</v>
      </c>
      <c r="Q18" s="1">
        <f t="shared" si="2"/>
        <v>0</v>
      </c>
    </row>
    <row r="19" spans="2:17" x14ac:dyDescent="0.25">
      <c r="B19" s="61"/>
      <c r="C19" s="16" t="s">
        <v>46</v>
      </c>
      <c r="D19" s="5" t="s">
        <v>44</v>
      </c>
      <c r="E19" s="5" t="s">
        <v>45</v>
      </c>
      <c r="F19" s="23">
        <v>1.5549999999999999</v>
      </c>
      <c r="G19" s="25">
        <v>1.5924999999999998</v>
      </c>
      <c r="H19" s="25">
        <v>1.2008333333333332</v>
      </c>
      <c r="I19" s="25">
        <v>1.1952777777777777</v>
      </c>
      <c r="J19" s="25">
        <v>1.2063888888888887</v>
      </c>
      <c r="K19" s="48">
        <v>1.0625000000000002</v>
      </c>
      <c r="L19" s="48">
        <v>1.0513888888888889</v>
      </c>
      <c r="M19" s="48">
        <v>1.0560185185185187</v>
      </c>
      <c r="N19" s="1">
        <f t="shared" si="0"/>
        <v>1.2399884259259257</v>
      </c>
      <c r="O19" s="1"/>
      <c r="P19" s="1">
        <f t="shared" si="1"/>
        <v>0</v>
      </c>
      <c r="Q19" s="1">
        <f t="shared" si="2"/>
        <v>0</v>
      </c>
    </row>
    <row r="20" spans="2:17" x14ac:dyDescent="0.25">
      <c r="B20" s="60" t="s">
        <v>41</v>
      </c>
      <c r="C20" s="14" t="s">
        <v>28</v>
      </c>
      <c r="D20" s="5" t="s">
        <v>47</v>
      </c>
      <c r="E20" s="5" t="s">
        <v>48</v>
      </c>
      <c r="F20" s="23">
        <v>1.2422222222222223</v>
      </c>
      <c r="G20" s="26">
        <v>1.3752777777777778</v>
      </c>
      <c r="H20" s="26">
        <v>1.4055555555555557</v>
      </c>
      <c r="I20" s="26">
        <v>1.342222222222222</v>
      </c>
      <c r="J20" s="26">
        <v>1.1608333333333332</v>
      </c>
      <c r="K20" s="49">
        <v>1.3495833333333331</v>
      </c>
      <c r="L20" s="49">
        <v>0.89083333333333337</v>
      </c>
      <c r="M20" s="49">
        <v>1.3668055555555554</v>
      </c>
      <c r="N20" s="1">
        <f t="shared" si="0"/>
        <v>1.2666666666666664</v>
      </c>
      <c r="O20" s="1"/>
      <c r="P20" s="1">
        <f t="shared" si="1"/>
        <v>0</v>
      </c>
      <c r="Q20" s="1">
        <f t="shared" si="2"/>
        <v>0</v>
      </c>
    </row>
    <row r="21" spans="2:17" x14ac:dyDescent="0.25">
      <c r="B21" s="61"/>
      <c r="C21" s="14" t="s">
        <v>29</v>
      </c>
      <c r="D21" s="5" t="s">
        <v>49</v>
      </c>
      <c r="E21" s="5" t="s">
        <v>50</v>
      </c>
      <c r="F21" s="23">
        <v>3.3566666666666665</v>
      </c>
      <c r="G21" s="26">
        <v>2.7511111111111113</v>
      </c>
      <c r="H21" s="26">
        <v>3.3922222222222222</v>
      </c>
      <c r="I21" s="26">
        <v>3.1975000000000002</v>
      </c>
      <c r="J21" s="26">
        <v>3.9819444444444438</v>
      </c>
      <c r="K21" s="49">
        <v>2.7708333333333335</v>
      </c>
      <c r="L21" s="49">
        <v>2.759722222222222</v>
      </c>
      <c r="M21" s="49">
        <v>2.8013888888888889</v>
      </c>
      <c r="N21" s="1">
        <f t="shared" si="0"/>
        <v>3.126423611111111</v>
      </c>
      <c r="O21" s="1"/>
      <c r="P21" s="1">
        <f t="shared" si="1"/>
        <v>0</v>
      </c>
      <c r="Q21" s="1">
        <f t="shared" si="2"/>
        <v>0</v>
      </c>
    </row>
    <row r="22" spans="2:17" x14ac:dyDescent="0.25">
      <c r="B22" s="61"/>
      <c r="C22" s="14" t="s">
        <v>31</v>
      </c>
      <c r="D22" s="5" t="s">
        <v>53</v>
      </c>
      <c r="E22" s="5" t="s">
        <v>54</v>
      </c>
      <c r="F22" s="23">
        <v>1.7166666666666666</v>
      </c>
      <c r="G22" s="26">
        <v>0.9075000000000002</v>
      </c>
      <c r="H22" s="26">
        <v>1.7788888888888887</v>
      </c>
      <c r="I22" s="26">
        <v>2.1658333333333331</v>
      </c>
      <c r="J22" s="26">
        <v>1.513611111111111</v>
      </c>
      <c r="K22" s="49">
        <v>1.7086111111111113</v>
      </c>
      <c r="L22" s="49">
        <v>1.8166666666666669</v>
      </c>
      <c r="M22" s="49">
        <v>1.6580555555555554</v>
      </c>
      <c r="N22" s="1">
        <f t="shared" si="0"/>
        <v>1.6582291666666666</v>
      </c>
      <c r="O22" s="1"/>
      <c r="P22" s="1">
        <f t="shared" si="1"/>
        <v>0</v>
      </c>
      <c r="Q22" s="1">
        <f t="shared" si="2"/>
        <v>0</v>
      </c>
    </row>
    <row r="23" spans="2:17" x14ac:dyDescent="0.25">
      <c r="B23" s="62"/>
      <c r="C23" s="14" t="s">
        <v>30</v>
      </c>
      <c r="D23" s="18" t="s">
        <v>51</v>
      </c>
      <c r="E23" s="5" t="s">
        <v>52</v>
      </c>
      <c r="F23" s="23">
        <v>0.47638888888888886</v>
      </c>
      <c r="G23" s="26">
        <v>0.47250000000000003</v>
      </c>
      <c r="H23" s="26">
        <v>0.45861111111111108</v>
      </c>
      <c r="I23" s="26">
        <v>0.5230555555555555</v>
      </c>
      <c r="J23" s="26">
        <v>0.51249999999999996</v>
      </c>
      <c r="K23" s="49">
        <v>0.55638888888888893</v>
      </c>
      <c r="L23" s="49">
        <v>0.52694444444444444</v>
      </c>
      <c r="M23" s="49">
        <v>0.61305555555555558</v>
      </c>
      <c r="N23" s="1">
        <f t="shared" si="0"/>
        <v>0.5174305555555555</v>
      </c>
      <c r="O23" s="1"/>
      <c r="P23" s="1">
        <f t="shared" si="1"/>
        <v>0</v>
      </c>
      <c r="Q23" s="1">
        <f t="shared" si="2"/>
        <v>0</v>
      </c>
    </row>
    <row r="24" spans="2:17" x14ac:dyDescent="0.25">
      <c r="B24" s="28" t="s">
        <v>57</v>
      </c>
      <c r="C24" s="14" t="s">
        <v>32</v>
      </c>
      <c r="D24" s="5" t="s">
        <v>56</v>
      </c>
      <c r="E24" s="5" t="s">
        <v>55</v>
      </c>
      <c r="F24" s="23">
        <v>0.85537037037037034</v>
      </c>
      <c r="G24" s="26">
        <v>0.8498148148148148</v>
      </c>
      <c r="H24" s="26">
        <v>0.86092592592592609</v>
      </c>
      <c r="I24" s="26">
        <v>0.38972222222222225</v>
      </c>
      <c r="J24" s="26">
        <v>0.37305555555555558</v>
      </c>
      <c r="K24" s="49">
        <v>0.31944444444444453</v>
      </c>
      <c r="L24" s="49">
        <v>0.32962962962962972</v>
      </c>
      <c r="M24" s="49">
        <v>0.32453703703703712</v>
      </c>
      <c r="N24" s="1">
        <f t="shared" si="0"/>
        <v>0.53781250000000003</v>
      </c>
      <c r="O24" s="1"/>
      <c r="P24" s="1">
        <f t="shared" si="1"/>
        <v>0</v>
      </c>
      <c r="Q24" s="1">
        <f>P24+(P24*0.15)</f>
        <v>0</v>
      </c>
    </row>
    <row r="25" spans="2:17" x14ac:dyDescent="0.25">
      <c r="B25" s="52" t="s">
        <v>61</v>
      </c>
      <c r="C25" s="53"/>
      <c r="D25" s="53"/>
      <c r="E25" s="54"/>
      <c r="F25" s="37">
        <f>SUM(F16:F24)</f>
        <v>9.9262037037037043</v>
      </c>
      <c r="G25" s="37">
        <f t="shared" ref="G25:M25" si="3">SUM(G16:G24)</f>
        <v>8.7303703703703714</v>
      </c>
      <c r="H25" s="37">
        <f t="shared" si="3"/>
        <v>10.345833333333333</v>
      </c>
      <c r="I25" s="37">
        <f t="shared" si="3"/>
        <v>9.8687962962962956</v>
      </c>
      <c r="J25" s="37">
        <f t="shared" si="3"/>
        <v>9.7328703703703692</v>
      </c>
      <c r="K25" s="50">
        <f t="shared" si="3"/>
        <v>8.5178240740740758</v>
      </c>
      <c r="L25" s="50">
        <f t="shared" si="3"/>
        <v>8.1724999999999994</v>
      </c>
      <c r="M25" s="50">
        <f t="shared" si="3"/>
        <v>8.6120833333333344</v>
      </c>
      <c r="N25" s="1">
        <f>SUM(F25:M25)/8</f>
        <v>9.2383101851851865</v>
      </c>
      <c r="O25" s="1"/>
      <c r="P25" s="1">
        <f>((N25*O25)/100)</f>
        <v>0</v>
      </c>
      <c r="Q25" s="1">
        <f t="shared" si="2"/>
        <v>0</v>
      </c>
    </row>
    <row r="26" spans="2:17" x14ac:dyDescent="0.25">
      <c r="B26" s="63" t="s">
        <v>128</v>
      </c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</row>
    <row r="27" spans="2:17" x14ac:dyDescent="0.25">
      <c r="F27" s="46">
        <f>SUM(F25:J25)/5</f>
        <v>9.7208148148148155</v>
      </c>
      <c r="M27" s="46"/>
    </row>
    <row r="28" spans="2:17" x14ac:dyDescent="0.25">
      <c r="E28"/>
      <c r="F28" s="46">
        <f>H25-G25</f>
        <v>1.6154629629629618</v>
      </c>
      <c r="G28" s="47"/>
    </row>
    <row r="29" spans="2:17" x14ac:dyDescent="0.25">
      <c r="E29"/>
      <c r="F29" s="46">
        <f>F28/F27</f>
        <v>0.16618596215833137</v>
      </c>
    </row>
    <row r="30" spans="2:17" x14ac:dyDescent="0.25">
      <c r="E30"/>
      <c r="F30" s="46"/>
    </row>
    <row r="31" spans="2:17" x14ac:dyDescent="0.25">
      <c r="E31"/>
      <c r="F31" s="46"/>
    </row>
    <row r="32" spans="2:17" x14ac:dyDescent="0.25">
      <c r="E32"/>
      <c r="F32" s="46"/>
    </row>
    <row r="33" spans="5:7" x14ac:dyDescent="0.25">
      <c r="E33"/>
      <c r="F33" s="46"/>
    </row>
    <row r="34" spans="5:7" x14ac:dyDescent="0.25">
      <c r="E34"/>
      <c r="F34" s="46"/>
    </row>
    <row r="35" spans="5:7" x14ac:dyDescent="0.25">
      <c r="F35" s="46"/>
      <c r="G35" s="47"/>
    </row>
  </sheetData>
  <mergeCells count="58">
    <mergeCell ref="B16:B17"/>
    <mergeCell ref="B18:B19"/>
    <mergeCell ref="P14:P15"/>
    <mergeCell ref="Q14:Q15"/>
    <mergeCell ref="F14:F15"/>
    <mergeCell ref="G14:G15"/>
    <mergeCell ref="H14:H15"/>
    <mergeCell ref="E14:E15"/>
    <mergeCell ref="B20:B23"/>
    <mergeCell ref="B26:Q26"/>
    <mergeCell ref="C10:F10"/>
    <mergeCell ref="C11:F11"/>
    <mergeCell ref="C12:F12"/>
    <mergeCell ref="J14:J15"/>
    <mergeCell ref="K14:K15"/>
    <mergeCell ref="L14:L15"/>
    <mergeCell ref="M14:M15"/>
    <mergeCell ref="N14:N15"/>
    <mergeCell ref="O14:O15"/>
    <mergeCell ref="J12:L12"/>
    <mergeCell ref="B13:Q13"/>
    <mergeCell ref="B14:B15"/>
    <mergeCell ref="C14:C15"/>
    <mergeCell ref="D14:D15"/>
    <mergeCell ref="J10:L10"/>
    <mergeCell ref="J11:L11"/>
    <mergeCell ref="M8:N8"/>
    <mergeCell ref="M7:N7"/>
    <mergeCell ref="I14:I15"/>
    <mergeCell ref="G10:I10"/>
    <mergeCell ref="G11:I11"/>
    <mergeCell ref="G12:I12"/>
    <mergeCell ref="J7:L7"/>
    <mergeCell ref="G7:I7"/>
    <mergeCell ref="M6:N6"/>
    <mergeCell ref="M5:N5"/>
    <mergeCell ref="B3:L4"/>
    <mergeCell ref="B5:L6"/>
    <mergeCell ref="B8:L9"/>
    <mergeCell ref="M9:N9"/>
    <mergeCell ref="D7:F7"/>
    <mergeCell ref="B7:C7"/>
    <mergeCell ref="B25:E25"/>
    <mergeCell ref="B2:Q2"/>
    <mergeCell ref="M3:N3"/>
    <mergeCell ref="O3:Q3"/>
    <mergeCell ref="P4:Q4"/>
    <mergeCell ref="O5:Q5"/>
    <mergeCell ref="O6:Q6"/>
    <mergeCell ref="O7:Q7"/>
    <mergeCell ref="O8:Q8"/>
    <mergeCell ref="O9:Q9"/>
    <mergeCell ref="O11:Q11"/>
    <mergeCell ref="O12:Q12"/>
    <mergeCell ref="M12:N12"/>
    <mergeCell ref="M11:N11"/>
    <mergeCell ref="M10:N10"/>
    <mergeCell ref="O10:Q10"/>
  </mergeCells>
  <pageMargins left="0.7" right="0.7" top="0.75" bottom="0.75" header="0.3" footer="0.3"/>
  <ignoredErrors>
    <ignoredError sqref="F25:M25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2D066-1159-44AF-9001-F60718D50595}">
  <dimension ref="B2:Q28"/>
  <sheetViews>
    <sheetView topLeftCell="D11" workbookViewId="0">
      <selection activeCell="M22" sqref="M22"/>
    </sheetView>
  </sheetViews>
  <sheetFormatPr baseColWidth="10" defaultRowHeight="15" x14ac:dyDescent="0.25"/>
  <cols>
    <col min="3" max="3" width="34.140625" customWidth="1"/>
    <col min="4" max="4" width="31.42578125" style="4" customWidth="1"/>
    <col min="5" max="5" width="26.5703125" style="4" customWidth="1"/>
    <col min="6" max="6" width="8.140625" style="4" bestFit="1" customWidth="1"/>
    <col min="7" max="9" width="8.140625" bestFit="1" customWidth="1"/>
    <col min="10" max="10" width="8.28515625" customWidth="1"/>
    <col min="11" max="11" width="8.42578125" customWidth="1"/>
    <col min="12" max="12" width="8.28515625" customWidth="1"/>
    <col min="13" max="13" width="8.7109375" customWidth="1"/>
  </cols>
  <sheetData>
    <row r="2" spans="2:17" x14ac:dyDescent="0.25">
      <c r="B2" s="55" t="s">
        <v>22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</row>
    <row r="3" spans="2:17" x14ac:dyDescent="0.25">
      <c r="B3" s="57" t="s">
        <v>63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 t="s">
        <v>7</v>
      </c>
      <c r="N3" s="57"/>
      <c r="O3" s="57">
        <v>1</v>
      </c>
      <c r="P3" s="57"/>
      <c r="Q3" s="57"/>
    </row>
    <row r="4" spans="2:17" x14ac:dyDescent="0.25"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30" t="s">
        <v>8</v>
      </c>
      <c r="N4" s="30" t="s">
        <v>70</v>
      </c>
      <c r="O4" s="30" t="s">
        <v>9</v>
      </c>
      <c r="P4" s="58">
        <v>43680</v>
      </c>
      <c r="Q4" s="57"/>
    </row>
    <row r="5" spans="2:17" x14ac:dyDescent="0.25">
      <c r="B5" s="57" t="s">
        <v>64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 t="s">
        <v>10</v>
      </c>
      <c r="N5" s="57"/>
      <c r="O5" s="57"/>
      <c r="P5" s="57"/>
      <c r="Q5" s="57"/>
    </row>
    <row r="6" spans="2:17" x14ac:dyDescent="0.25"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 t="s">
        <v>11</v>
      </c>
      <c r="N6" s="57"/>
      <c r="O6" s="57"/>
      <c r="P6" s="57"/>
      <c r="Q6" s="57"/>
    </row>
    <row r="7" spans="2:17" x14ac:dyDescent="0.25">
      <c r="B7" s="57" t="s">
        <v>65</v>
      </c>
      <c r="C7" s="57"/>
      <c r="D7" s="57"/>
      <c r="E7" s="57"/>
      <c r="F7" s="57"/>
      <c r="G7" s="57" t="s">
        <v>0</v>
      </c>
      <c r="H7" s="57"/>
      <c r="I7" s="57"/>
      <c r="J7" s="57" t="s">
        <v>67</v>
      </c>
      <c r="K7" s="57"/>
      <c r="L7" s="57"/>
      <c r="M7" s="57" t="s">
        <v>12</v>
      </c>
      <c r="N7" s="57"/>
      <c r="O7" s="57" t="s">
        <v>71</v>
      </c>
      <c r="P7" s="57"/>
      <c r="Q7" s="57"/>
    </row>
    <row r="8" spans="2:17" x14ac:dyDescent="0.25">
      <c r="B8" s="57" t="s">
        <v>66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 t="s">
        <v>13</v>
      </c>
      <c r="N8" s="57"/>
      <c r="O8" s="57"/>
      <c r="P8" s="57"/>
      <c r="Q8" s="57"/>
    </row>
    <row r="9" spans="2:17" x14ac:dyDescent="0.25"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 t="s">
        <v>14</v>
      </c>
      <c r="N9" s="57"/>
      <c r="O9" s="57"/>
      <c r="P9" s="57"/>
      <c r="Q9" s="57"/>
    </row>
    <row r="10" spans="2:17" x14ac:dyDescent="0.25">
      <c r="B10" s="2" t="s">
        <v>1</v>
      </c>
      <c r="C10" s="64"/>
      <c r="D10" s="65"/>
      <c r="E10" s="65"/>
      <c r="F10" s="66"/>
      <c r="G10" s="57" t="s">
        <v>4</v>
      </c>
      <c r="H10" s="57"/>
      <c r="I10" s="57"/>
      <c r="J10" s="57" t="s">
        <v>68</v>
      </c>
      <c r="K10" s="57"/>
      <c r="L10" s="57"/>
      <c r="M10" s="57" t="s">
        <v>15</v>
      </c>
      <c r="N10" s="57"/>
      <c r="O10" s="57" t="s">
        <v>72</v>
      </c>
      <c r="P10" s="57"/>
      <c r="Q10" s="57"/>
    </row>
    <row r="11" spans="2:17" x14ac:dyDescent="0.25">
      <c r="B11" s="2" t="s">
        <v>2</v>
      </c>
      <c r="C11" s="64"/>
      <c r="D11" s="65"/>
      <c r="E11" s="65"/>
      <c r="F11" s="66"/>
      <c r="G11" s="57" t="s">
        <v>5</v>
      </c>
      <c r="H11" s="57"/>
      <c r="I11" s="57"/>
      <c r="J11" s="57">
        <v>1</v>
      </c>
      <c r="K11" s="57"/>
      <c r="L11" s="57"/>
      <c r="M11" s="57" t="s">
        <v>16</v>
      </c>
      <c r="N11" s="57"/>
      <c r="O11" s="57"/>
      <c r="P11" s="57"/>
      <c r="Q11" s="57"/>
    </row>
    <row r="12" spans="2:17" x14ac:dyDescent="0.25">
      <c r="B12" s="2" t="s">
        <v>3</v>
      </c>
      <c r="C12" s="64"/>
      <c r="D12" s="65"/>
      <c r="E12" s="65"/>
      <c r="F12" s="66"/>
      <c r="G12" s="57" t="s">
        <v>6</v>
      </c>
      <c r="H12" s="57"/>
      <c r="I12" s="57"/>
      <c r="J12" s="57" t="s">
        <v>69</v>
      </c>
      <c r="K12" s="57"/>
      <c r="L12" s="57"/>
      <c r="M12" s="57" t="s">
        <v>21</v>
      </c>
      <c r="N12" s="57"/>
      <c r="O12" s="57" t="s">
        <v>73</v>
      </c>
      <c r="P12" s="57"/>
      <c r="Q12" s="57"/>
    </row>
    <row r="13" spans="2:17" x14ac:dyDescent="0.25"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</row>
    <row r="14" spans="2:17" ht="15" customHeight="1" x14ac:dyDescent="0.25">
      <c r="B14" s="67" t="s">
        <v>17</v>
      </c>
      <c r="C14" s="67" t="s">
        <v>18</v>
      </c>
      <c r="D14" s="59" t="s">
        <v>33</v>
      </c>
      <c r="E14" s="59" t="s">
        <v>34</v>
      </c>
      <c r="F14" s="59">
        <v>1</v>
      </c>
      <c r="G14" s="67">
        <v>2</v>
      </c>
      <c r="H14" s="67">
        <v>3</v>
      </c>
      <c r="I14" s="59">
        <v>4</v>
      </c>
      <c r="J14" s="67">
        <v>5</v>
      </c>
      <c r="K14" s="67">
        <v>6</v>
      </c>
      <c r="L14" s="59">
        <v>7</v>
      </c>
      <c r="M14" s="67">
        <v>8</v>
      </c>
      <c r="N14" s="59" t="s">
        <v>23</v>
      </c>
      <c r="O14" s="59" t="s">
        <v>19</v>
      </c>
      <c r="P14" s="67" t="s">
        <v>20</v>
      </c>
      <c r="Q14" s="67" t="s">
        <v>127</v>
      </c>
    </row>
    <row r="15" spans="2:17" x14ac:dyDescent="0.25">
      <c r="B15" s="67"/>
      <c r="C15" s="67"/>
      <c r="D15" s="59"/>
      <c r="E15" s="59"/>
      <c r="F15" s="59"/>
      <c r="G15" s="67"/>
      <c r="H15" s="67"/>
      <c r="I15" s="59"/>
      <c r="J15" s="67"/>
      <c r="K15" s="67"/>
      <c r="L15" s="59"/>
      <c r="M15" s="67"/>
      <c r="N15" s="59"/>
      <c r="O15" s="59"/>
      <c r="P15" s="67"/>
      <c r="Q15" s="67"/>
    </row>
    <row r="16" spans="2:17" x14ac:dyDescent="0.25">
      <c r="B16" s="60" t="s">
        <v>39</v>
      </c>
      <c r="C16" s="27" t="s">
        <v>25</v>
      </c>
      <c r="D16" s="5" t="s">
        <v>35</v>
      </c>
      <c r="E16" s="5" t="s">
        <v>36</v>
      </c>
      <c r="F16" s="32">
        <v>3.4606481481481485E-3</v>
      </c>
      <c r="G16" s="33">
        <v>2.9513888888888888E-3</v>
      </c>
      <c r="H16" s="33">
        <v>4.340277777777778E-3</v>
      </c>
      <c r="I16" s="33">
        <v>2.8125000000000003E-3</v>
      </c>
      <c r="J16" s="33">
        <v>3.7384259259259263E-3</v>
      </c>
      <c r="K16" s="33">
        <v>3.4104938271604934E-3</v>
      </c>
      <c r="L16" s="33">
        <v>3.7615740740740739E-3</v>
      </c>
      <c r="M16" s="33">
        <v>4.2013888888888891E-3</v>
      </c>
      <c r="N16" s="7">
        <f t="shared" ref="N16:N25" si="0">SUM(F16:M16)/8</f>
        <v>3.5845871913580251E-3</v>
      </c>
      <c r="O16" s="1"/>
      <c r="P16" s="7">
        <f>((N16*O16)/100)</f>
        <v>0</v>
      </c>
      <c r="Q16" s="7">
        <f>P16+(P16*0.15)</f>
        <v>0</v>
      </c>
    </row>
    <row r="17" spans="2:17" x14ac:dyDescent="0.25">
      <c r="B17" s="62"/>
      <c r="C17" s="1" t="s">
        <v>26</v>
      </c>
      <c r="D17" s="5" t="s">
        <v>37</v>
      </c>
      <c r="E17" s="5" t="s">
        <v>38</v>
      </c>
      <c r="F17" s="32">
        <v>1.2002314814814818E-2</v>
      </c>
      <c r="G17" s="33">
        <v>1.5370370370370369E-2</v>
      </c>
      <c r="H17" s="33">
        <v>2.0138888888888887E-2</v>
      </c>
      <c r="I17" s="33">
        <v>1.383101851851852E-2</v>
      </c>
      <c r="J17" s="33">
        <v>9.5370370370370383E-3</v>
      </c>
      <c r="K17" s="33">
        <v>7.4614197530864209E-3</v>
      </c>
      <c r="L17" s="33">
        <v>9.525462962962963E-3</v>
      </c>
      <c r="M17" s="33">
        <v>8.6805555555555559E-3</v>
      </c>
      <c r="N17" s="7">
        <f t="shared" si="0"/>
        <v>1.206838348765432E-2</v>
      </c>
      <c r="O17" s="1"/>
      <c r="P17" s="7">
        <f t="shared" ref="P17:P25" si="1">((N17*O17)/100)</f>
        <v>0</v>
      </c>
      <c r="Q17" s="7">
        <f t="shared" ref="Q17:Q25" si="2">P17+(P17*0.15)</f>
        <v>0</v>
      </c>
    </row>
    <row r="18" spans="2:17" x14ac:dyDescent="0.25">
      <c r="B18" s="60" t="s">
        <v>40</v>
      </c>
      <c r="C18" s="15" t="s">
        <v>27</v>
      </c>
      <c r="D18" s="5" t="s">
        <v>42</v>
      </c>
      <c r="E18" s="5" t="s">
        <v>43</v>
      </c>
      <c r="F18" s="32">
        <v>1.4699074074074074E-2</v>
      </c>
      <c r="G18" s="34">
        <v>1.4247685185185184E-2</v>
      </c>
      <c r="H18" s="34">
        <v>2.7554012345679006E-2</v>
      </c>
      <c r="I18" s="34">
        <v>2.7322530864197527E-2</v>
      </c>
      <c r="J18" s="34">
        <v>2.7746913580246908E-2</v>
      </c>
      <c r="K18" s="33">
        <v>2.0397376543209878E-2</v>
      </c>
      <c r="L18" s="33">
        <v>1.9934413580246915E-2</v>
      </c>
      <c r="M18" s="33">
        <v>2.0127314814814817E-2</v>
      </c>
      <c r="N18" s="7">
        <f t="shared" si="0"/>
        <v>2.1503665123456788E-2</v>
      </c>
      <c r="O18" s="1"/>
      <c r="P18" s="7">
        <f t="shared" si="1"/>
        <v>0</v>
      </c>
      <c r="Q18" s="7">
        <f t="shared" si="2"/>
        <v>0</v>
      </c>
    </row>
    <row r="19" spans="2:17" x14ac:dyDescent="0.25">
      <c r="B19" s="61"/>
      <c r="C19" s="16" t="s">
        <v>46</v>
      </c>
      <c r="D19" s="5" t="s">
        <v>44</v>
      </c>
      <c r="E19" s="5" t="s">
        <v>45</v>
      </c>
      <c r="F19" s="32">
        <v>6.4791666666666664E-2</v>
      </c>
      <c r="G19" s="34">
        <v>6.6354166666666659E-2</v>
      </c>
      <c r="H19" s="34">
        <v>5.0034722222222217E-2</v>
      </c>
      <c r="I19" s="34">
        <v>4.9803240740740738E-2</v>
      </c>
      <c r="J19" s="34">
        <v>5.0266203703703695E-2</v>
      </c>
      <c r="K19" s="33">
        <v>4.4270833333333343E-2</v>
      </c>
      <c r="L19" s="33">
        <v>4.3807870370370372E-2</v>
      </c>
      <c r="M19" s="33">
        <v>4.4000771604938281E-2</v>
      </c>
      <c r="N19" s="7">
        <f t="shared" si="0"/>
        <v>5.166618441358025E-2</v>
      </c>
      <c r="O19" s="1"/>
      <c r="P19" s="7">
        <f t="shared" si="1"/>
        <v>0</v>
      </c>
      <c r="Q19" s="7">
        <f t="shared" si="2"/>
        <v>0</v>
      </c>
    </row>
    <row r="20" spans="2:17" x14ac:dyDescent="0.25">
      <c r="B20" s="60" t="s">
        <v>41</v>
      </c>
      <c r="C20" s="14" t="s">
        <v>28</v>
      </c>
      <c r="D20" s="5" t="s">
        <v>47</v>
      </c>
      <c r="E20" s="5" t="s">
        <v>48</v>
      </c>
      <c r="F20" s="32">
        <v>5.1759259259259262E-2</v>
      </c>
      <c r="G20" s="35">
        <v>5.7303240740740745E-2</v>
      </c>
      <c r="H20" s="35">
        <v>5.856481481481482E-2</v>
      </c>
      <c r="I20" s="35">
        <v>5.5925925925925914E-2</v>
      </c>
      <c r="J20" s="35">
        <v>4.836805555555556E-2</v>
      </c>
      <c r="K20" s="35">
        <v>5.6226851851851854E-2</v>
      </c>
      <c r="L20" s="35">
        <v>3.7118055555555557E-2</v>
      </c>
      <c r="M20" s="35">
        <v>5.6950231481481477E-2</v>
      </c>
      <c r="N20" s="7">
        <f t="shared" si="0"/>
        <v>5.2777054398148143E-2</v>
      </c>
      <c r="O20" s="1"/>
      <c r="P20" s="7">
        <f t="shared" si="1"/>
        <v>0</v>
      </c>
      <c r="Q20" s="7">
        <f t="shared" si="2"/>
        <v>0</v>
      </c>
    </row>
    <row r="21" spans="2:17" x14ac:dyDescent="0.25">
      <c r="B21" s="61"/>
      <c r="C21" s="14" t="s">
        <v>29</v>
      </c>
      <c r="D21" s="5" t="s">
        <v>49</v>
      </c>
      <c r="E21" s="5" t="s">
        <v>50</v>
      </c>
      <c r="F21" s="32">
        <v>0.1398611111111111</v>
      </c>
      <c r="G21" s="35">
        <v>0.11462962962962964</v>
      </c>
      <c r="H21" s="35">
        <v>0.1413425925925926</v>
      </c>
      <c r="I21" s="35">
        <v>0.13322916666666668</v>
      </c>
      <c r="J21" s="35">
        <v>0.16591435185185183</v>
      </c>
      <c r="K21" s="35">
        <v>0.1154513888888889</v>
      </c>
      <c r="L21" s="35">
        <v>0.11498842592592592</v>
      </c>
      <c r="M21" s="35">
        <v>0.11672453703703704</v>
      </c>
      <c r="N21" s="7">
        <f t="shared" si="0"/>
        <v>0.13026765046296296</v>
      </c>
      <c r="O21" s="1"/>
      <c r="P21" s="7">
        <f t="shared" si="1"/>
        <v>0</v>
      </c>
      <c r="Q21" s="7">
        <f t="shared" si="2"/>
        <v>0</v>
      </c>
    </row>
    <row r="22" spans="2:17" x14ac:dyDescent="0.25">
      <c r="B22" s="61"/>
      <c r="C22" s="14" t="s">
        <v>31</v>
      </c>
      <c r="D22" s="5" t="s">
        <v>53</v>
      </c>
      <c r="E22" s="5" t="s">
        <v>54</v>
      </c>
      <c r="F22" s="32">
        <v>7.1527777777777773E-2</v>
      </c>
      <c r="G22" s="35">
        <v>3.7812500000000006E-2</v>
      </c>
      <c r="H22" s="35">
        <v>7.4120370370370364E-2</v>
      </c>
      <c r="I22" s="35">
        <v>9.0243055555555549E-2</v>
      </c>
      <c r="J22" s="35">
        <v>6.3067129629629626E-2</v>
      </c>
      <c r="K22" s="35">
        <v>7.1192129629629633E-2</v>
      </c>
      <c r="L22" s="35">
        <v>7.5694444444444453E-2</v>
      </c>
      <c r="M22" s="35">
        <v>6.9085648148148146E-2</v>
      </c>
      <c r="N22" s="7">
        <f t="shared" si="0"/>
        <v>6.9092881944444434E-2</v>
      </c>
      <c r="O22" s="1"/>
      <c r="P22" s="7">
        <f t="shared" si="1"/>
        <v>0</v>
      </c>
      <c r="Q22" s="7">
        <f t="shared" si="2"/>
        <v>0</v>
      </c>
    </row>
    <row r="23" spans="2:17" x14ac:dyDescent="0.25">
      <c r="B23" s="62"/>
      <c r="C23" s="14" t="s">
        <v>30</v>
      </c>
      <c r="D23" s="18" t="s">
        <v>51</v>
      </c>
      <c r="E23" s="5" t="s">
        <v>52</v>
      </c>
      <c r="F23" s="32">
        <v>1.9849537037037037E-2</v>
      </c>
      <c r="G23" s="35">
        <v>1.96875E-2</v>
      </c>
      <c r="H23" s="35">
        <v>1.9108796296296294E-2</v>
      </c>
      <c r="I23" s="35">
        <v>2.179398148148148E-2</v>
      </c>
      <c r="J23" s="35">
        <v>2.1354166666666664E-2</v>
      </c>
      <c r="K23" s="35">
        <v>2.3182870370370371E-2</v>
      </c>
      <c r="L23" s="35">
        <v>2.1956018518518517E-2</v>
      </c>
      <c r="M23" s="35">
        <v>2.5543981481481483E-2</v>
      </c>
      <c r="N23" s="7">
        <f t="shared" si="0"/>
        <v>2.1559606481481482E-2</v>
      </c>
      <c r="O23" s="1"/>
      <c r="P23" s="7">
        <f t="shared" si="1"/>
        <v>0</v>
      </c>
      <c r="Q23" s="7">
        <f t="shared" si="2"/>
        <v>0</v>
      </c>
    </row>
    <row r="24" spans="2:17" x14ac:dyDescent="0.25">
      <c r="B24" s="28" t="s">
        <v>57</v>
      </c>
      <c r="C24" s="14" t="s">
        <v>32</v>
      </c>
      <c r="D24" s="5" t="s">
        <v>56</v>
      </c>
      <c r="E24" s="5" t="s">
        <v>55</v>
      </c>
      <c r="F24" s="32">
        <v>3.5640432098765433E-2</v>
      </c>
      <c r="G24" s="35">
        <v>3.5408950617283948E-2</v>
      </c>
      <c r="H24" s="35">
        <v>3.5871913580246918E-2</v>
      </c>
      <c r="I24" s="35">
        <v>1.6238425925925927E-2</v>
      </c>
      <c r="J24" s="35">
        <v>1.5543981481481483E-2</v>
      </c>
      <c r="K24" s="35">
        <v>1.3310185185185189E-2</v>
      </c>
      <c r="L24" s="35">
        <v>1.3734567901234571E-2</v>
      </c>
      <c r="M24" s="35">
        <v>1.3522376543209881E-2</v>
      </c>
      <c r="N24" s="7">
        <f t="shared" si="0"/>
        <v>2.2408854166666665E-2</v>
      </c>
      <c r="O24" s="1"/>
      <c r="P24" s="7">
        <f t="shared" si="1"/>
        <v>0</v>
      </c>
      <c r="Q24" s="7">
        <f t="shared" si="2"/>
        <v>0</v>
      </c>
    </row>
    <row r="25" spans="2:17" x14ac:dyDescent="0.25">
      <c r="B25" s="52" t="s">
        <v>60</v>
      </c>
      <c r="C25" s="53"/>
      <c r="D25" s="53"/>
      <c r="E25" s="54"/>
      <c r="F25" s="36">
        <f>SUM(F16:F24)</f>
        <v>0.41359182098765429</v>
      </c>
      <c r="G25" s="36">
        <f t="shared" ref="G25:M25" si="3">SUM(G16:G24)</f>
        <v>0.36376543209876544</v>
      </c>
      <c r="H25" s="36">
        <f t="shared" si="3"/>
        <v>0.43107638888888888</v>
      </c>
      <c r="I25" s="36">
        <f t="shared" si="3"/>
        <v>0.41119984567901235</v>
      </c>
      <c r="J25" s="36">
        <f t="shared" si="3"/>
        <v>0.40553626543209875</v>
      </c>
      <c r="K25" s="36">
        <f t="shared" si="3"/>
        <v>0.35490354938271607</v>
      </c>
      <c r="L25" s="36">
        <f t="shared" si="3"/>
        <v>0.34052083333333338</v>
      </c>
      <c r="M25" s="36">
        <f t="shared" si="3"/>
        <v>0.35883680555555558</v>
      </c>
      <c r="N25" s="7">
        <f t="shared" si="0"/>
        <v>0.38492886766975309</v>
      </c>
      <c r="O25" s="1"/>
      <c r="P25" s="7">
        <f t="shared" si="1"/>
        <v>0</v>
      </c>
      <c r="Q25" s="7">
        <f t="shared" si="2"/>
        <v>0</v>
      </c>
    </row>
    <row r="26" spans="2:17" x14ac:dyDescent="0.25">
      <c r="B26" s="63" t="s">
        <v>74</v>
      </c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</row>
    <row r="28" spans="2:17" x14ac:dyDescent="0.25">
      <c r="F28" s="45"/>
    </row>
  </sheetData>
  <mergeCells count="58">
    <mergeCell ref="O7:Q7"/>
    <mergeCell ref="B2:Q2"/>
    <mergeCell ref="B3:L4"/>
    <mergeCell ref="M3:N3"/>
    <mergeCell ref="O3:Q3"/>
    <mergeCell ref="P4:Q4"/>
    <mergeCell ref="B5:L6"/>
    <mergeCell ref="M5:N5"/>
    <mergeCell ref="O5:Q5"/>
    <mergeCell ref="M6:N6"/>
    <mergeCell ref="O6:Q6"/>
    <mergeCell ref="B7:C7"/>
    <mergeCell ref="D7:F7"/>
    <mergeCell ref="G7:I7"/>
    <mergeCell ref="J7:L7"/>
    <mergeCell ref="M7:N7"/>
    <mergeCell ref="C10:F10"/>
    <mergeCell ref="G10:I10"/>
    <mergeCell ref="J10:L10"/>
    <mergeCell ref="M10:N10"/>
    <mergeCell ref="O10:Q10"/>
    <mergeCell ref="B8:L9"/>
    <mergeCell ref="M8:N8"/>
    <mergeCell ref="O8:Q8"/>
    <mergeCell ref="M9:N9"/>
    <mergeCell ref="O9:Q9"/>
    <mergeCell ref="C12:F12"/>
    <mergeCell ref="G12:I12"/>
    <mergeCell ref="J12:L12"/>
    <mergeCell ref="M12:N12"/>
    <mergeCell ref="O12:Q12"/>
    <mergeCell ref="C11:F11"/>
    <mergeCell ref="G11:I11"/>
    <mergeCell ref="J11:L11"/>
    <mergeCell ref="M11:N11"/>
    <mergeCell ref="O11:Q11"/>
    <mergeCell ref="B13:Q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Q14:Q15"/>
    <mergeCell ref="B16:B17"/>
    <mergeCell ref="B18:B19"/>
    <mergeCell ref="B26:Q26"/>
    <mergeCell ref="B25:E25"/>
    <mergeCell ref="K14:K15"/>
    <mergeCell ref="L14:L15"/>
    <mergeCell ref="M14:M15"/>
    <mergeCell ref="N14:N15"/>
    <mergeCell ref="O14:O15"/>
    <mergeCell ref="P14:P15"/>
    <mergeCell ref="B20:B23"/>
  </mergeCells>
  <pageMargins left="0.7" right="0.7" top="0.75" bottom="0.75" header="0.3" footer="0.3"/>
  <ignoredErrors>
    <ignoredError sqref="F25:M25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1CA8C-EEDE-49BA-880A-A4874B5AC74F}">
  <dimension ref="A2:P65"/>
  <sheetViews>
    <sheetView tabSelected="1" workbookViewId="0">
      <selection activeCell="M53" sqref="M53"/>
    </sheetView>
  </sheetViews>
  <sheetFormatPr baseColWidth="10" defaultRowHeight="15" x14ac:dyDescent="0.25"/>
  <cols>
    <col min="1" max="1" width="12.85546875" bestFit="1" customWidth="1"/>
    <col min="12" max="13" width="12.85546875" bestFit="1" customWidth="1"/>
    <col min="14" max="14" width="15.42578125" bestFit="1" customWidth="1"/>
    <col min="15" max="16" width="11.85546875" bestFit="1" customWidth="1"/>
  </cols>
  <sheetData>
    <row r="2" spans="1:14" x14ac:dyDescent="0.25">
      <c r="A2" s="7">
        <v>3.7847222222222223E-3</v>
      </c>
      <c r="B2" s="7"/>
      <c r="C2" s="7"/>
      <c r="D2" s="7"/>
      <c r="E2" s="7"/>
      <c r="F2" s="7"/>
      <c r="G2" s="7"/>
      <c r="H2" s="7"/>
      <c r="I2" s="7"/>
      <c r="J2" s="7"/>
      <c r="K2" s="7"/>
      <c r="L2" s="7">
        <f>SUM(A2:K2)</f>
        <v>3.7847222222222223E-3</v>
      </c>
      <c r="M2" s="8">
        <f>L2*24</f>
        <v>9.0833333333333335E-2</v>
      </c>
      <c r="N2" s="69" t="s">
        <v>62</v>
      </c>
    </row>
    <row r="3" spans="1:14" x14ac:dyDescent="0.25">
      <c r="A3" s="7">
        <v>8.1944444444444452E-3</v>
      </c>
      <c r="B3" s="7">
        <v>3.2175925925925926E-3</v>
      </c>
      <c r="C3" s="7">
        <v>3.5185185185185185E-3</v>
      </c>
      <c r="D3" s="7">
        <v>6.9444444444444447E-4</v>
      </c>
      <c r="E3" s="7">
        <v>2.4537037037037036E-3</v>
      </c>
      <c r="F3" s="7">
        <v>1.3657407407407409E-3</v>
      </c>
      <c r="G3" s="7">
        <v>3.7500000000000003E-3</v>
      </c>
      <c r="H3" s="7">
        <v>2.8935185185185188E-3</v>
      </c>
      <c r="I3" s="7">
        <v>2.7546296296296294E-3</v>
      </c>
      <c r="J3" s="7">
        <v>1.2789351851851852E-2</v>
      </c>
      <c r="K3" s="7">
        <v>4.2013888888888891E-3</v>
      </c>
      <c r="L3" s="7">
        <f t="shared" ref="L3" si="0">SUM(A3:K3)</f>
        <v>4.583333333333333E-2</v>
      </c>
      <c r="M3" s="8">
        <f t="shared" ref="M3" si="1">L3*24</f>
        <v>1.0999999999999999</v>
      </c>
      <c r="N3" s="69"/>
    </row>
    <row r="4" spans="1:14" x14ac:dyDescent="0.25">
      <c r="A4" s="7">
        <v>3.2175925925925926E-3</v>
      </c>
      <c r="B4" s="7"/>
      <c r="C4" s="7"/>
      <c r="D4" s="7"/>
      <c r="E4" s="7"/>
      <c r="F4" s="7"/>
      <c r="G4" s="7"/>
      <c r="H4" s="7"/>
      <c r="I4" s="7"/>
      <c r="J4" s="7"/>
      <c r="K4" s="7"/>
      <c r="L4" s="9">
        <f>SUM(L2:L3)</f>
        <v>4.9618055555555554E-2</v>
      </c>
      <c r="M4" s="10">
        <f>SUM(M2:M3)</f>
        <v>1.1908333333333332</v>
      </c>
      <c r="N4" s="69"/>
    </row>
    <row r="5" spans="1:14" x14ac:dyDescent="0.25">
      <c r="N5" s="69"/>
    </row>
    <row r="6" spans="1:14" x14ac:dyDescent="0.25">
      <c r="A6" s="7">
        <v>3.9467592592592592E-3</v>
      </c>
      <c r="B6" s="7">
        <v>3.2175925925925926E-3</v>
      </c>
      <c r="C6" s="7">
        <v>3.5185185185185185E-3</v>
      </c>
      <c r="D6" s="7">
        <v>6.9444444444444447E-4</v>
      </c>
      <c r="E6" s="7">
        <v>2.4537037037037036E-3</v>
      </c>
      <c r="F6" s="7">
        <v>1.3657407407407409E-3</v>
      </c>
      <c r="G6" s="7">
        <v>3.7500000000000003E-3</v>
      </c>
      <c r="H6" s="7">
        <v>2.8935185185185188E-3</v>
      </c>
      <c r="I6" s="7">
        <v>2.7546296296296294E-3</v>
      </c>
      <c r="J6" s="7">
        <v>1.2789351851851852E-2</v>
      </c>
      <c r="K6" s="7">
        <v>4.2013888888888891E-3</v>
      </c>
      <c r="L6" s="7">
        <f>SUM(A6:K6)</f>
        <v>4.1585648148148142E-2</v>
      </c>
      <c r="M6" s="8">
        <f>L6*24</f>
        <v>0.99805555555555547</v>
      </c>
      <c r="N6" s="69"/>
    </row>
    <row r="7" spans="1:14" x14ac:dyDescent="0.25">
      <c r="A7" s="7">
        <v>7.291666666666667E-4</v>
      </c>
      <c r="B7" s="7">
        <v>2.0833333333333333E-3</v>
      </c>
      <c r="C7" s="7"/>
      <c r="D7" s="7"/>
      <c r="E7" s="7"/>
      <c r="F7" s="7"/>
      <c r="G7" s="7"/>
      <c r="H7" s="7"/>
      <c r="I7" s="7"/>
      <c r="J7" s="7"/>
      <c r="K7" s="7"/>
      <c r="L7" s="7">
        <f t="shared" ref="L7:L8" si="2">SUM(A7:K7)</f>
        <v>2.8124999999999999E-3</v>
      </c>
      <c r="M7" s="8">
        <f t="shared" ref="M7:M8" si="3">L7*24</f>
        <v>6.7500000000000004E-2</v>
      </c>
      <c r="N7">
        <f>M7/24</f>
        <v>2.8125000000000003E-3</v>
      </c>
    </row>
    <row r="8" spans="1:14" x14ac:dyDescent="0.25">
      <c r="A8" s="17">
        <v>3.7500000000000003E-3</v>
      </c>
      <c r="B8" s="7">
        <v>2.8935185185185188E-3</v>
      </c>
      <c r="C8" s="7">
        <v>2.7546296296296294E-3</v>
      </c>
      <c r="D8" s="7">
        <v>4.4328703703703709E-3</v>
      </c>
      <c r="E8" s="7"/>
      <c r="F8" s="7"/>
      <c r="G8" s="7"/>
      <c r="H8" s="7"/>
      <c r="I8" s="7"/>
      <c r="J8" s="7"/>
      <c r="K8" s="7"/>
      <c r="L8" s="7">
        <f t="shared" si="2"/>
        <v>1.383101851851852E-2</v>
      </c>
      <c r="M8" s="8">
        <f t="shared" si="3"/>
        <v>0.33194444444444449</v>
      </c>
      <c r="N8">
        <f>M8/24</f>
        <v>1.383101851851852E-2</v>
      </c>
    </row>
    <row r="9" spans="1:14" x14ac:dyDescent="0.25">
      <c r="L9" s="9">
        <f>SUM(L6:L8)</f>
        <v>5.8229166666666665E-2</v>
      </c>
      <c r="M9" s="11">
        <f>SUM(M6:M8)</f>
        <v>1.3975</v>
      </c>
    </row>
    <row r="10" spans="1:14" x14ac:dyDescent="0.25">
      <c r="A10" s="7">
        <v>1.3333333333333334E-2</v>
      </c>
      <c r="B10" s="7">
        <v>7.4768518518518526E-3</v>
      </c>
      <c r="C10" s="7" t="s">
        <v>24</v>
      </c>
      <c r="D10" s="7">
        <v>1.9444444444444442E-3</v>
      </c>
      <c r="E10" s="7">
        <v>3.414351851851852E-3</v>
      </c>
      <c r="F10" s="7">
        <v>2.1342592592592594E-2</v>
      </c>
      <c r="G10" s="7">
        <v>2.5231481481481481E-3</v>
      </c>
      <c r="H10" s="7">
        <v>1.7245370370370372E-3</v>
      </c>
      <c r="I10" s="7"/>
      <c r="J10" s="7"/>
      <c r="K10" s="7"/>
      <c r="L10" s="7">
        <f>SUM(A10:K10)</f>
        <v>5.1759259259259269E-2</v>
      </c>
      <c r="M10" s="8">
        <f>L10*24</f>
        <v>1.2422222222222223</v>
      </c>
    </row>
    <row r="11" spans="1:14" x14ac:dyDescent="0.25">
      <c r="A11" s="7">
        <v>3.4953703703703705E-3</v>
      </c>
      <c r="B11" s="7">
        <v>1.9444444444444442E-3</v>
      </c>
      <c r="C11" s="7">
        <v>1.7245370370370372E-3</v>
      </c>
      <c r="D11" s="7">
        <v>2.685185185185185E-3</v>
      </c>
      <c r="E11" s="7">
        <v>2.3217592592592592E-2</v>
      </c>
      <c r="F11" s="7">
        <v>8.3333333333333329E-2</v>
      </c>
      <c r="G11" s="7">
        <v>2.3460648148148147E-2</v>
      </c>
      <c r="H11" s="7"/>
      <c r="I11" s="7"/>
      <c r="J11" s="7"/>
      <c r="K11" s="7"/>
      <c r="L11" s="7">
        <f t="shared" ref="L11" si="4">SUM(A11:K11)</f>
        <v>0.1398611111111111</v>
      </c>
      <c r="M11" s="8">
        <f t="shared" ref="M11" si="5">L11*24</f>
        <v>3.3566666666666665</v>
      </c>
    </row>
    <row r="12" spans="1:14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12">
        <f>SUM(L10:L11)</f>
        <v>0.19162037037037039</v>
      </c>
      <c r="M12" s="13">
        <f>SUM(M10:M11)</f>
        <v>4.5988888888888884</v>
      </c>
    </row>
    <row r="14" spans="1:14" x14ac:dyDescent="0.25">
      <c r="A14" s="7">
        <v>2.3460648148148147E-2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>
        <f>SUM(A14:K14)</f>
        <v>2.3460648148148147E-2</v>
      </c>
      <c r="M14" s="8">
        <f>L14*24</f>
        <v>0.56305555555555553</v>
      </c>
    </row>
    <row r="15" spans="1:14" x14ac:dyDescent="0.25">
      <c r="A15" s="7">
        <v>1.9849537037037037E-2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>
        <f>SUM(A15:K15)</f>
        <v>1.9849537037037037E-2</v>
      </c>
      <c r="M15" s="8">
        <f t="shared" ref="M15" si="6">L15*24</f>
        <v>0.47638888888888886</v>
      </c>
    </row>
    <row r="16" spans="1:14" x14ac:dyDescent="0.25">
      <c r="A16" s="7">
        <v>2.1237499999999998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12">
        <f>SUM(L14:L15)</f>
        <v>4.3310185185185188E-2</v>
      </c>
      <c r="M16" s="13">
        <f>SUM(M14:M15)</f>
        <v>1.0394444444444444</v>
      </c>
    </row>
    <row r="18" spans="1:16" x14ac:dyDescent="0.25">
      <c r="A18" s="7">
        <v>3.5393518518518519E-2</v>
      </c>
      <c r="B18" s="7">
        <v>1.712962962962963E-3</v>
      </c>
      <c r="C18" s="7">
        <v>3.4421296296296297E-2</v>
      </c>
      <c r="D18" s="7"/>
      <c r="E18" s="7"/>
      <c r="F18" s="7"/>
      <c r="G18" s="7"/>
      <c r="H18" s="7"/>
      <c r="I18" s="7"/>
      <c r="J18" s="7"/>
      <c r="K18" s="7"/>
      <c r="L18" s="7">
        <f>SUM(A18:K18)</f>
        <v>7.1527777777777773E-2</v>
      </c>
      <c r="M18" s="8">
        <f>L18*24</f>
        <v>1.7166666666666666</v>
      </c>
    </row>
    <row r="19" spans="1:16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>
        <f>SUM(A19:K19)</f>
        <v>0</v>
      </c>
      <c r="M19" s="8">
        <f t="shared" ref="M19" si="7">L19*24</f>
        <v>0</v>
      </c>
    </row>
    <row r="20" spans="1:16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12">
        <f>SUM(L18:L19)</f>
        <v>7.1527777777777773E-2</v>
      </c>
      <c r="M20" s="13">
        <f>SUM(M18:M19)</f>
        <v>1.7166666666666666</v>
      </c>
    </row>
    <row r="23" spans="1:16" x14ac:dyDescent="0.25">
      <c r="A23" s="7"/>
      <c r="B23" s="7">
        <v>4.340277777777778E-3</v>
      </c>
      <c r="C23" s="7"/>
      <c r="D23" s="7"/>
      <c r="E23" s="7"/>
      <c r="F23" s="7"/>
      <c r="G23" s="7"/>
      <c r="H23" s="7"/>
      <c r="I23" s="7"/>
      <c r="J23" s="7"/>
      <c r="K23" s="7"/>
      <c r="L23" s="7">
        <f>SUM(A23:K23)</f>
        <v>4.340277777777778E-3</v>
      </c>
      <c r="M23" s="8">
        <f>L23*24</f>
        <v>0.10416666666666667</v>
      </c>
    </row>
    <row r="24" spans="1:16" x14ac:dyDescent="0.25">
      <c r="A24" s="7">
        <v>1.5370370370370369E-2</v>
      </c>
      <c r="B24" s="7">
        <v>4.7685185185185183E-3</v>
      </c>
      <c r="C24" s="7"/>
      <c r="D24" s="7"/>
      <c r="E24" s="7"/>
      <c r="F24" s="7"/>
      <c r="G24" s="7"/>
      <c r="H24" s="7"/>
      <c r="I24" s="7"/>
      <c r="J24" s="7"/>
      <c r="K24" s="7"/>
      <c r="L24" s="7">
        <f t="shared" ref="L24" si="8">SUM(A24:K24)</f>
        <v>2.0138888888888887E-2</v>
      </c>
      <c r="M24" s="8">
        <f t="shared" ref="M24" si="9">L24*24</f>
        <v>0.48333333333333328</v>
      </c>
    </row>
    <row r="25" spans="1:16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9">
        <f>SUM(L23:L24)</f>
        <v>2.4479166666666663E-2</v>
      </c>
      <c r="M25" s="20">
        <f>SUM(M23:M24)</f>
        <v>0.58749999999999991</v>
      </c>
    </row>
    <row r="27" spans="1:16" x14ac:dyDescent="0.25">
      <c r="A27" s="21">
        <v>2.0833333333333332E-2</v>
      </c>
      <c r="B27" s="21">
        <v>9.6064814814814815E-3</v>
      </c>
      <c r="C27" s="21">
        <v>2.1319444444444443E-2</v>
      </c>
      <c r="D27" s="7">
        <v>6.9444444444444441E-3</v>
      </c>
      <c r="F27" s="7"/>
      <c r="G27" s="7"/>
      <c r="H27" s="7"/>
      <c r="I27" s="7"/>
      <c r="J27" s="7"/>
      <c r="K27" s="7">
        <v>1.6782407407407406E-3</v>
      </c>
      <c r="L27" s="7">
        <f>SUM(A27:K27)</f>
        <v>6.0381944444444446E-2</v>
      </c>
      <c r="M27" s="8">
        <f>L27*24</f>
        <v>1.4491666666666667</v>
      </c>
      <c r="N27" s="22">
        <f>L27/3</f>
        <v>2.0127314814814817E-2</v>
      </c>
      <c r="O27" s="8">
        <f>N27*24</f>
        <v>0.48305555555555557</v>
      </c>
      <c r="P27" t="s">
        <v>58</v>
      </c>
    </row>
    <row r="28" spans="1:16" x14ac:dyDescent="0.25">
      <c r="A28" s="21">
        <v>2.0370370370370373E-3</v>
      </c>
      <c r="B28" s="21">
        <v>1.2361111111111113E-2</v>
      </c>
      <c r="C28" s="21">
        <v>1.1458333333333333E-3</v>
      </c>
      <c r="D28" s="21">
        <v>1.1342592592592591E-3</v>
      </c>
      <c r="E28" s="7">
        <v>0.11364583333333335</v>
      </c>
      <c r="F28" s="7"/>
      <c r="G28" s="7"/>
      <c r="H28" s="7"/>
      <c r="I28" s="7"/>
      <c r="K28" s="7">
        <v>1.6782407407407406E-3</v>
      </c>
      <c r="L28" s="7">
        <f>SUM(A28:K28)</f>
        <v>0.13200231481481484</v>
      </c>
      <c r="M28" s="8">
        <f t="shared" ref="M28:M29" si="10">L28*24</f>
        <v>3.1680555555555561</v>
      </c>
      <c r="N28" s="22">
        <f>L28/3</f>
        <v>4.4000771604938281E-2</v>
      </c>
      <c r="O28" s="8">
        <f>N28*24</f>
        <v>1.0560185185185187</v>
      </c>
      <c r="P28" t="s">
        <v>59</v>
      </c>
    </row>
    <row r="29" spans="1:16" x14ac:dyDescent="0.25">
      <c r="A29" s="17"/>
      <c r="B29" s="21"/>
      <c r="C29" s="7"/>
      <c r="D29" s="7"/>
      <c r="E29" s="7"/>
      <c r="F29" s="7"/>
      <c r="G29" s="7"/>
      <c r="H29" s="7"/>
      <c r="I29" s="7"/>
      <c r="J29" s="7"/>
      <c r="K29" s="7"/>
      <c r="L29" s="7">
        <f t="shared" ref="L29" si="11">SUM(A29:K29)</f>
        <v>0</v>
      </c>
      <c r="M29" s="8">
        <f t="shared" si="10"/>
        <v>0</v>
      </c>
      <c r="N29" s="22"/>
      <c r="O29" s="8"/>
    </row>
    <row r="30" spans="1:16" x14ac:dyDescent="0.25">
      <c r="L30" s="9">
        <f>SUM(L27:L29)</f>
        <v>0.19238425925925928</v>
      </c>
      <c r="M30" s="11">
        <f>SUM(M27:M29)</f>
        <v>4.6172222222222228</v>
      </c>
      <c r="N30" s="22"/>
      <c r="O30" s="8"/>
    </row>
    <row r="31" spans="1:16" x14ac:dyDescent="0.25">
      <c r="A31" s="21">
        <v>9.2592592592592585E-4</v>
      </c>
      <c r="B31" s="21">
        <v>3.4513888888888893E-2</v>
      </c>
      <c r="C31" s="21">
        <v>1.4004629629629629E-3</v>
      </c>
      <c r="D31" s="7">
        <v>1.8750000000000001E-3</v>
      </c>
      <c r="E31" s="7"/>
      <c r="F31" s="7"/>
      <c r="G31" s="7"/>
      <c r="H31" s="7"/>
      <c r="I31" s="7"/>
      <c r="J31" s="7"/>
      <c r="K31" s="7">
        <v>1.8518518518518517E-3</v>
      </c>
      <c r="L31" s="7">
        <f>SUM(A31:K31)</f>
        <v>4.056712962962964E-2</v>
      </c>
      <c r="M31" s="8">
        <f>L31*24</f>
        <v>0.97361111111111143</v>
      </c>
      <c r="N31" s="22">
        <f>L31/3</f>
        <v>1.3522376543209881E-2</v>
      </c>
      <c r="O31" s="8">
        <f t="shared" ref="O31:O32" si="12">N31*24</f>
        <v>0.32453703703703712</v>
      </c>
      <c r="P31" t="s">
        <v>32</v>
      </c>
    </row>
    <row r="32" spans="1:16" x14ac:dyDescent="0.25">
      <c r="A32" s="21"/>
      <c r="B32" s="21"/>
      <c r="C32" s="21"/>
      <c r="D32" s="7"/>
      <c r="E32" s="7"/>
      <c r="F32" s="7"/>
      <c r="G32" s="7"/>
      <c r="H32" s="7"/>
      <c r="I32" s="7"/>
      <c r="J32" s="7"/>
      <c r="K32" s="7"/>
      <c r="L32" s="7">
        <f t="shared" ref="L32" si="13">SUM(A32:K32)</f>
        <v>0</v>
      </c>
      <c r="M32" s="8">
        <f t="shared" ref="M32" si="14">L32*24</f>
        <v>0</v>
      </c>
      <c r="N32" s="22">
        <f t="shared" ref="N32" si="15">L32/3</f>
        <v>0</v>
      </c>
      <c r="O32" s="8">
        <f t="shared" si="12"/>
        <v>0</v>
      </c>
    </row>
    <row r="33" spans="1:16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12">
        <f>SUM(L31:L32)</f>
        <v>4.056712962962964E-2</v>
      </c>
      <c r="M33" s="13">
        <f>SUM(M31:M32)</f>
        <v>0.97361111111111143</v>
      </c>
    </row>
    <row r="35" spans="1:16" x14ac:dyDescent="0.25">
      <c r="A35" s="7">
        <v>1.1041666666666667E-2</v>
      </c>
      <c r="B35" s="7">
        <v>7.5231481481481477E-3</v>
      </c>
      <c r="C35" s="7">
        <v>1.6203703703703703E-3</v>
      </c>
      <c r="D35" s="7">
        <v>7.7662037037037031E-3</v>
      </c>
      <c r="E35" s="7">
        <v>1.2164351851851852E-2</v>
      </c>
      <c r="F35" s="7">
        <v>1.5810185185185184E-2</v>
      </c>
      <c r="G35" s="7"/>
      <c r="H35" s="7"/>
      <c r="I35" s="7"/>
      <c r="J35" s="7"/>
      <c r="K35" s="7"/>
      <c r="L35" s="7">
        <f>SUM(A35:K35)</f>
        <v>5.5925925925925921E-2</v>
      </c>
      <c r="M35" s="8">
        <f>L35*24</f>
        <v>1.342222222222222</v>
      </c>
    </row>
    <row r="36" spans="1:16" x14ac:dyDescent="0.25">
      <c r="A36" s="7">
        <v>7.7662037037037031E-3</v>
      </c>
      <c r="B36" s="7">
        <v>4.2824074074074075E-3</v>
      </c>
      <c r="C36" s="7">
        <v>1.2164351851851852E-2</v>
      </c>
      <c r="D36" s="7">
        <v>8.8657407407407417E-3</v>
      </c>
      <c r="E36" s="7">
        <v>1.5810185185185184E-2</v>
      </c>
      <c r="F36" s="7">
        <v>7.6041666666666662E-3</v>
      </c>
      <c r="G36" s="7">
        <v>5.0115740740740737E-3</v>
      </c>
      <c r="H36" s="7">
        <v>7.1724537037037031E-2</v>
      </c>
      <c r="I36" s="7"/>
      <c r="J36" s="7"/>
      <c r="K36" s="7"/>
      <c r="L36" s="7">
        <f>SUM(A36:K36)</f>
        <v>0.13322916666666668</v>
      </c>
      <c r="M36" s="8">
        <f t="shared" ref="M36" si="16">L36*24</f>
        <v>3.1975000000000002</v>
      </c>
    </row>
    <row r="37" spans="1:16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2">
        <f>SUM(L35:L36)</f>
        <v>0.18915509259259261</v>
      </c>
      <c r="M37" s="13">
        <f>SUM(M35:M36)</f>
        <v>4.5397222222222222</v>
      </c>
    </row>
    <row r="39" spans="1:16" x14ac:dyDescent="0.25">
      <c r="A39" s="7">
        <v>1.2291666666666666E-2</v>
      </c>
      <c r="B39" s="7">
        <v>2.0393518518518519E-2</v>
      </c>
      <c r="C39" s="7">
        <v>4.2824074074074075E-3</v>
      </c>
      <c r="D39" s="7">
        <v>7.7662037037037031E-3</v>
      </c>
      <c r="E39" s="7">
        <v>1.2164351851851852E-2</v>
      </c>
      <c r="F39" s="7">
        <v>8.8657407407407417E-3</v>
      </c>
      <c r="G39" s="7">
        <v>1.5810185185185184E-2</v>
      </c>
      <c r="H39" s="7">
        <v>7.6041666666666662E-3</v>
      </c>
      <c r="I39" s="7">
        <v>5.0115740740740737E-3</v>
      </c>
      <c r="J39" s="7">
        <v>7.1724537037037031E-2</v>
      </c>
      <c r="K39" s="7"/>
      <c r="L39" s="7">
        <f>SUM(A39:K39)</f>
        <v>0.16591435185185183</v>
      </c>
      <c r="M39" s="8">
        <f>L39*24</f>
        <v>3.9819444444444438</v>
      </c>
    </row>
    <row r="40" spans="1:16" x14ac:dyDescent="0.25">
      <c r="A40" s="7">
        <v>2.0393518518518519E-2</v>
      </c>
      <c r="B40" s="7">
        <v>1.2627314814814815E-2</v>
      </c>
      <c r="C40" s="7">
        <v>7.7662037037037031E-3</v>
      </c>
      <c r="D40" s="7">
        <v>1.2164351851851852E-2</v>
      </c>
      <c r="E40" s="7">
        <v>8.8657407407407417E-3</v>
      </c>
      <c r="F40" s="7">
        <v>1.5810185185185184E-2</v>
      </c>
      <c r="G40" s="7">
        <v>7.6041666666666662E-3</v>
      </c>
      <c r="H40" s="7">
        <v>5.0115740740740737E-3</v>
      </c>
      <c r="I40" s="7"/>
      <c r="J40" s="7"/>
      <c r="K40" s="7"/>
      <c r="L40" s="7">
        <f>SUM(A40:K40)</f>
        <v>9.0243055555555549E-2</v>
      </c>
      <c r="M40" s="8">
        <f t="shared" ref="M40" si="17">L40*24</f>
        <v>2.1658333333333331</v>
      </c>
    </row>
    <row r="41" spans="1:16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12">
        <f>SUM(L39:L40)</f>
        <v>0.25615740740740739</v>
      </c>
      <c r="M41" s="13">
        <f>SUM(M39:M40)</f>
        <v>6.1477777777777769</v>
      </c>
    </row>
    <row r="42" spans="1:16" x14ac:dyDescent="0.25">
      <c r="N42" s="22"/>
      <c r="O42" s="22"/>
    </row>
    <row r="43" spans="1:16" x14ac:dyDescent="0.25">
      <c r="N43" s="22"/>
    </row>
    <row r="44" spans="1:16" x14ac:dyDescent="0.25">
      <c r="A44" s="7">
        <v>9.4907407407407408E-4</v>
      </c>
      <c r="B44" s="7">
        <v>4.6296296296296293E-4</v>
      </c>
      <c r="C44" s="7">
        <v>1.5277777777777779E-3</v>
      </c>
      <c r="D44" s="7">
        <v>6.9444444444444447E-4</v>
      </c>
      <c r="E44" s="7">
        <v>1.6203703703703703E-3</v>
      </c>
      <c r="F44" s="7">
        <v>1.9212962962962962E-3</v>
      </c>
      <c r="G44" s="7">
        <v>1.7708333333333332E-3</v>
      </c>
      <c r="H44" s="7">
        <v>5.2083333333333333E-4</v>
      </c>
      <c r="I44" s="7">
        <v>7.6388888888888893E-4</v>
      </c>
      <c r="J44" s="7"/>
      <c r="K44" s="7"/>
      <c r="L44" s="7">
        <f>SUM(A44:K44)</f>
        <v>1.023148148148148E-2</v>
      </c>
      <c r="M44" s="8">
        <f>L44*24</f>
        <v>0.24555555555555553</v>
      </c>
      <c r="N44" s="22">
        <f>L44/3</f>
        <v>3.4104938271604934E-3</v>
      </c>
      <c r="O44" s="8">
        <f>N44*24</f>
        <v>8.1851851851851842E-2</v>
      </c>
      <c r="P44" s="44"/>
    </row>
    <row r="45" spans="1:16" x14ac:dyDescent="0.25">
      <c r="A45" s="7">
        <v>5.115740740740741E-3</v>
      </c>
      <c r="B45" s="7">
        <v>2.6041666666666665E-3</v>
      </c>
      <c r="C45" s="7">
        <v>2.0601851851851853E-3</v>
      </c>
      <c r="D45" s="7">
        <v>1.5509259259259261E-3</v>
      </c>
      <c r="E45" s="7">
        <v>1.2037037037037038E-3</v>
      </c>
      <c r="F45" s="7">
        <v>1.6203703703703703E-3</v>
      </c>
      <c r="G45" s="7">
        <v>1.3541666666666667E-3</v>
      </c>
      <c r="H45" s="7">
        <v>2.1296296296296298E-3</v>
      </c>
      <c r="I45" s="7">
        <v>4.7453703703703703E-3</v>
      </c>
      <c r="J45" s="7"/>
      <c r="K45" s="7"/>
      <c r="L45" s="7">
        <f t="shared" ref="L45" si="18">SUM(A45:K45)</f>
        <v>2.2384259259259263E-2</v>
      </c>
      <c r="M45" s="8">
        <f t="shared" ref="M45" si="19">L45*24</f>
        <v>0.53722222222222227</v>
      </c>
      <c r="N45" s="22">
        <f>L45/3</f>
        <v>7.4614197530864209E-3</v>
      </c>
      <c r="O45" s="8">
        <f>N45*24</f>
        <v>0.17907407407407411</v>
      </c>
    </row>
    <row r="46" spans="1:16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9">
        <f>SUM(L44:L45)</f>
        <v>3.2615740740740744E-2</v>
      </c>
      <c r="M46" s="10">
        <f>SUM(M44:M45)</f>
        <v>0.78277777777777779</v>
      </c>
      <c r="P46" s="31"/>
    </row>
    <row r="48" spans="1:16" x14ac:dyDescent="0.25">
      <c r="A48" s="7">
        <v>2.119212962962963E-2</v>
      </c>
      <c r="B48" s="7">
        <v>6.6898148148148142E-3</v>
      </c>
      <c r="C48" s="7">
        <v>4.3981481481481484E-3</v>
      </c>
      <c r="D48" s="7">
        <v>7.2106481481481475E-3</v>
      </c>
      <c r="E48" s="7">
        <v>2.4537037037037036E-3</v>
      </c>
      <c r="F48" s="7">
        <v>4.4328703703703709E-3</v>
      </c>
      <c r="G48" s="7">
        <v>3.37962962962963E-3</v>
      </c>
      <c r="H48" s="7">
        <v>5.9884259259259255E-2</v>
      </c>
      <c r="I48" s="7">
        <v>4.363425925925926E-3</v>
      </c>
      <c r="J48" s="7">
        <v>6.8981481481481489E-3</v>
      </c>
      <c r="K48" s="7">
        <v>7.0486111111111105E-3</v>
      </c>
      <c r="L48" s="7">
        <f>SUM(A48:K48)</f>
        <v>0.12795138888888888</v>
      </c>
      <c r="M48" s="8">
        <f>L48*24</f>
        <v>3.0708333333333329</v>
      </c>
      <c r="N48" s="7">
        <v>0.12795138888888888</v>
      </c>
      <c r="O48" s="7">
        <v>0.12609953703703702</v>
      </c>
      <c r="P48" s="7">
        <v>0.12436342592592593</v>
      </c>
    </row>
    <row r="49" spans="1:16" x14ac:dyDescent="0.25">
      <c r="A49" s="7">
        <v>2.119212962962963E-2</v>
      </c>
      <c r="B49" s="7">
        <v>6.6898148148148142E-3</v>
      </c>
      <c r="C49" s="7">
        <v>2.7777777777777779E-3</v>
      </c>
      <c r="D49" s="7">
        <v>7.2106481481481475E-3</v>
      </c>
      <c r="E49" s="7">
        <v>3.1597222222222222E-3</v>
      </c>
      <c r="F49" s="7">
        <v>4.4328703703703709E-3</v>
      </c>
      <c r="G49" s="7">
        <v>3.37962962962963E-3</v>
      </c>
      <c r="H49" s="7">
        <v>5.9884259259259255E-2</v>
      </c>
      <c r="I49" s="7">
        <v>4.363425925925926E-3</v>
      </c>
      <c r="J49" s="7">
        <v>5.9606481481481489E-3</v>
      </c>
      <c r="K49" s="7">
        <v>7.0486111111111105E-3</v>
      </c>
      <c r="L49" s="7">
        <f t="shared" ref="L49:L50" si="20">SUM(A49:K49)</f>
        <v>0.12609953703703702</v>
      </c>
      <c r="M49" s="8">
        <f t="shared" ref="M49:M50" si="21">L49*24</f>
        <v>3.0263888888888886</v>
      </c>
      <c r="N49">
        <v>3.0708333333333329</v>
      </c>
      <c r="O49">
        <v>3.0263888888888886</v>
      </c>
      <c r="P49">
        <v>2.9847222222222225</v>
      </c>
    </row>
    <row r="50" spans="1:16" x14ac:dyDescent="0.25">
      <c r="A50" s="7">
        <v>2.119212962962963E-2</v>
      </c>
      <c r="B50" s="7">
        <v>6.6898148148148142E-3</v>
      </c>
      <c r="C50" s="7">
        <v>2.4305555555555556E-3</v>
      </c>
      <c r="D50" s="7">
        <v>7.2106481481481475E-3</v>
      </c>
      <c r="E50" s="7">
        <v>3.9351851851851857E-3</v>
      </c>
      <c r="F50" s="7">
        <v>4.4328703703703709E-3</v>
      </c>
      <c r="G50" s="7">
        <v>3.37962962962963E-3</v>
      </c>
      <c r="H50" s="7">
        <v>5.9884259259259255E-2</v>
      </c>
      <c r="I50" s="7">
        <v>4.363425925925926E-3</v>
      </c>
      <c r="J50" s="7">
        <v>3.7962962962962963E-3</v>
      </c>
      <c r="K50" s="7">
        <v>7.0486111111111105E-3</v>
      </c>
      <c r="L50" s="7">
        <f t="shared" si="20"/>
        <v>0.12436342592592593</v>
      </c>
      <c r="M50" s="8">
        <f t="shared" si="21"/>
        <v>2.9847222222222225</v>
      </c>
    </row>
    <row r="51" spans="1:16" x14ac:dyDescent="0.25">
      <c r="L51" s="9">
        <f>SUM(L48:L50)</f>
        <v>0.37841435185185185</v>
      </c>
      <c r="M51" s="11">
        <f>SUM(M48:M50)</f>
        <v>9.0819444444444439</v>
      </c>
    </row>
    <row r="52" spans="1:16" x14ac:dyDescent="0.25">
      <c r="A52" s="7">
        <v>2.3032407407407407E-3</v>
      </c>
      <c r="B52" s="7">
        <v>1.0416666666666667E-3</v>
      </c>
      <c r="C52" s="7">
        <v>9.4907407407407408E-4</v>
      </c>
      <c r="D52" s="7">
        <v>7.1400462962962971E-2</v>
      </c>
      <c r="E52" s="7"/>
      <c r="F52" s="7"/>
      <c r="G52" s="7"/>
      <c r="H52" s="7"/>
      <c r="I52" s="7"/>
      <c r="J52" s="7"/>
      <c r="K52" s="7"/>
      <c r="L52" s="7">
        <f>SUM(A52:K52)</f>
        <v>7.5694444444444453E-2</v>
      </c>
      <c r="M52" s="8">
        <f>L52*24</f>
        <v>1.8166666666666669</v>
      </c>
    </row>
    <row r="53" spans="1:16" x14ac:dyDescent="0.25">
      <c r="A53" s="7">
        <v>6.9085648148148146E-2</v>
      </c>
      <c r="B53" s="7"/>
      <c r="C53" s="7"/>
      <c r="D53" s="7"/>
      <c r="E53" s="7"/>
      <c r="F53" s="7"/>
      <c r="G53" s="7"/>
      <c r="H53" s="7"/>
      <c r="I53" s="7"/>
      <c r="J53" s="7"/>
      <c r="K53" s="7"/>
      <c r="L53" s="7">
        <f t="shared" ref="L53" si="22">SUM(A53:K53)</f>
        <v>6.9085648148148146E-2</v>
      </c>
      <c r="M53" s="8">
        <f t="shared" ref="M53" si="23">L53*24</f>
        <v>1.6580555555555554</v>
      </c>
    </row>
    <row r="54" spans="1:16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12">
        <f>SUM(L52:L53)</f>
        <v>0.14478009259259261</v>
      </c>
      <c r="M54" s="13">
        <f>SUM(M52:M53)</f>
        <v>3.4747222222222223</v>
      </c>
    </row>
    <row r="56" spans="1:16" x14ac:dyDescent="0.25">
      <c r="A56" s="7">
        <v>1.2627314814814815E-2</v>
      </c>
      <c r="B56" s="7">
        <v>7.7662037037037031E-3</v>
      </c>
      <c r="C56" s="7">
        <v>4.2708333333333339E-3</v>
      </c>
      <c r="D56" s="7">
        <v>1.2164351851851852E-2</v>
      </c>
      <c r="E56" s="7">
        <v>8.8657407407407417E-3</v>
      </c>
      <c r="F56" s="7">
        <v>1.5810185185185184E-2</v>
      </c>
      <c r="G56" s="7">
        <v>7.6041666666666662E-3</v>
      </c>
      <c r="H56" s="7">
        <v>5.0115740740740737E-3</v>
      </c>
      <c r="I56" s="7"/>
      <c r="J56" s="7"/>
      <c r="K56" s="7"/>
      <c r="L56" s="7">
        <f>SUM(A56:K56)</f>
        <v>7.4120370370370364E-2</v>
      </c>
      <c r="M56" s="8">
        <f>L56*24</f>
        <v>1.7788888888888887</v>
      </c>
    </row>
    <row r="57" spans="1:16" x14ac:dyDescent="0.25">
      <c r="A57" s="7">
        <v>1.9108796296296294E-2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>
        <f>SUM(A57:K57)</f>
        <v>1.9108796296296294E-2</v>
      </c>
      <c r="M57" s="8">
        <f t="shared" ref="M57:M58" si="24">L57*24</f>
        <v>0.45861111111111108</v>
      </c>
    </row>
    <row r="58" spans="1:16" x14ac:dyDescent="0.25">
      <c r="A58" s="7">
        <v>2.179398148148148E-2</v>
      </c>
      <c r="B58" s="7"/>
      <c r="C58" s="7"/>
      <c r="D58" s="7"/>
      <c r="E58" s="7"/>
      <c r="F58" s="7"/>
      <c r="G58" s="7"/>
      <c r="H58" s="7"/>
      <c r="I58" s="7"/>
      <c r="J58" s="7"/>
      <c r="K58" s="7"/>
      <c r="L58" s="12">
        <f>SUM(A58:K58)</f>
        <v>2.179398148148148E-2</v>
      </c>
      <c r="M58" s="8">
        <f t="shared" si="24"/>
        <v>0.5230555555555555</v>
      </c>
    </row>
    <row r="60" spans="1:16" x14ac:dyDescent="0.25">
      <c r="A60" s="7">
        <v>2.1354166666666664E-2</v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>
        <f>SUM(A60:K60)</f>
        <v>2.1354166666666664E-2</v>
      </c>
      <c r="M60" s="8">
        <f>L60*24</f>
        <v>0.51249999999999996</v>
      </c>
    </row>
    <row r="61" spans="1:16" x14ac:dyDescent="0.25">
      <c r="A61" s="7">
        <v>2.3182870370370371E-2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>
        <f>SUM(A61:K61)</f>
        <v>2.3182870370370371E-2</v>
      </c>
      <c r="M61" s="8">
        <f t="shared" ref="M61" si="25">L61*24</f>
        <v>0.55638888888888893</v>
      </c>
    </row>
    <row r="62" spans="1:16" x14ac:dyDescent="0.25">
      <c r="A62" s="7">
        <v>2.1956018518518517E-2</v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12">
        <f>SUM(A62:K62)</f>
        <v>2.1956018518518517E-2</v>
      </c>
      <c r="M62" s="8">
        <f>L62*24</f>
        <v>0.52694444444444444</v>
      </c>
    </row>
    <row r="64" spans="1:16" x14ac:dyDescent="0.25">
      <c r="B64">
        <v>0.45861111111111108</v>
      </c>
      <c r="C64">
        <v>0.5230555555555555</v>
      </c>
      <c r="D64">
        <v>0.51249999999999996</v>
      </c>
      <c r="E64">
        <v>0.55638888888888893</v>
      </c>
      <c r="F64">
        <v>0.52694444444444444</v>
      </c>
    </row>
    <row r="65" spans="2:6" x14ac:dyDescent="0.25">
      <c r="B65">
        <f>B64/24</f>
        <v>1.9108796296296294E-2</v>
      </c>
      <c r="C65">
        <f t="shared" ref="C65:F65" si="26">C64/24</f>
        <v>2.179398148148148E-2</v>
      </c>
      <c r="D65">
        <f t="shared" si="26"/>
        <v>2.1354166666666664E-2</v>
      </c>
      <c r="E65">
        <f t="shared" si="26"/>
        <v>2.3182870370370371E-2</v>
      </c>
      <c r="F65">
        <f t="shared" si="26"/>
        <v>2.1956018518518517E-2</v>
      </c>
    </row>
  </sheetData>
  <mergeCells count="1">
    <mergeCell ref="N2:N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Estadistica</vt:lpstr>
      <vt:lpstr>Referencias</vt:lpstr>
      <vt:lpstr>Formato</vt:lpstr>
      <vt:lpstr>Formato (2)</vt:lpstr>
      <vt:lpstr>Conversion Tiempo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Lucero Ariza</dc:creator>
  <cp:lastModifiedBy>mrmen</cp:lastModifiedBy>
  <dcterms:created xsi:type="dcterms:W3CDTF">2019-04-17T00:31:15Z</dcterms:created>
  <dcterms:modified xsi:type="dcterms:W3CDTF">2019-09-09T17:57:31Z</dcterms:modified>
</cp:coreProperties>
</file>