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60" windowWidth="20490" windowHeight="7590"/>
  </bookViews>
  <sheets>
    <sheet name="Presupuesto Goteo" sheetId="8" r:id="rId1"/>
  </sheets>
  <definedNames>
    <definedName name="_xlnm._FilterDatabase" localSheetId="0" hidden="1">'Presupuesto Goteo'!$A$8:$Q$102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7" i="8" l="1"/>
  <c r="Q101" i="8"/>
  <c r="O83" i="8"/>
  <c r="M83" i="8"/>
  <c r="N83" i="8" s="1"/>
  <c r="O12" i="8"/>
  <c r="O13" i="8"/>
  <c r="O14" i="8"/>
  <c r="O15" i="8"/>
  <c r="O16" i="8"/>
  <c r="O17" i="8"/>
  <c r="O19" i="8"/>
  <c r="O20" i="8"/>
  <c r="O21" i="8"/>
  <c r="O22" i="8"/>
  <c r="O23" i="8"/>
  <c r="O24" i="8"/>
  <c r="O26" i="8"/>
  <c r="O27" i="8"/>
  <c r="O28" i="8"/>
  <c r="O29" i="8"/>
  <c r="O30" i="8"/>
  <c r="O31" i="8"/>
  <c r="O35" i="8"/>
  <c r="O36" i="8"/>
  <c r="O37" i="8"/>
  <c r="O39" i="8"/>
  <c r="O40" i="8"/>
  <c r="O44" i="8"/>
  <c r="O45" i="8"/>
  <c r="O46" i="8"/>
  <c r="O47" i="8"/>
  <c r="O48" i="8"/>
  <c r="O49" i="8"/>
  <c r="O50" i="8"/>
  <c r="O51" i="8"/>
  <c r="O53" i="8"/>
  <c r="O54" i="8"/>
  <c r="O55" i="8"/>
  <c r="O56" i="8"/>
  <c r="O57" i="8"/>
  <c r="O58" i="8"/>
  <c r="O59" i="8"/>
  <c r="O60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4" i="8"/>
  <c r="O85" i="8"/>
  <c r="O87" i="8"/>
  <c r="O88" i="8"/>
  <c r="O89" i="8"/>
  <c r="O90" i="8"/>
  <c r="O91" i="8"/>
  <c r="O92" i="8"/>
  <c r="O93" i="8"/>
  <c r="O96" i="8"/>
  <c r="O97" i="8"/>
  <c r="O98" i="8"/>
  <c r="M13" i="8"/>
  <c r="N13" i="8" s="1"/>
  <c r="M14" i="8"/>
  <c r="N14" i="8" s="1"/>
  <c r="M15" i="8"/>
  <c r="N15" i="8" s="1"/>
  <c r="M16" i="8"/>
  <c r="N16" i="8" s="1"/>
  <c r="M17" i="8"/>
  <c r="N17" i="8" s="1"/>
  <c r="M19" i="8"/>
  <c r="N19" i="8" s="1"/>
  <c r="M20" i="8"/>
  <c r="N20" i="8" s="1"/>
  <c r="M21" i="8"/>
  <c r="N21" i="8" s="1"/>
  <c r="M22" i="8"/>
  <c r="N22" i="8" s="1"/>
  <c r="M23" i="8"/>
  <c r="N23" i="8" s="1"/>
  <c r="M24" i="8"/>
  <c r="N24" i="8" s="1"/>
  <c r="M26" i="8"/>
  <c r="N26" i="8" s="1"/>
  <c r="M27" i="8"/>
  <c r="N27" i="8" s="1"/>
  <c r="M28" i="8"/>
  <c r="N28" i="8" s="1"/>
  <c r="M29" i="8"/>
  <c r="N29" i="8" s="1"/>
  <c r="M30" i="8"/>
  <c r="N30" i="8" s="1"/>
  <c r="M31" i="8"/>
  <c r="N31" i="8" s="1"/>
  <c r="M35" i="8"/>
  <c r="N35" i="8" s="1"/>
  <c r="M36" i="8"/>
  <c r="N36" i="8" s="1"/>
  <c r="M37" i="8"/>
  <c r="N37" i="8" s="1"/>
  <c r="M39" i="8"/>
  <c r="N39" i="8" s="1"/>
  <c r="M40" i="8"/>
  <c r="N40" i="8" s="1"/>
  <c r="M44" i="8"/>
  <c r="N44" i="8" s="1"/>
  <c r="M45" i="8"/>
  <c r="N45" i="8" s="1"/>
  <c r="M46" i="8"/>
  <c r="N46" i="8" s="1"/>
  <c r="M47" i="8"/>
  <c r="N47" i="8" s="1"/>
  <c r="M48" i="8"/>
  <c r="N48" i="8" s="1"/>
  <c r="M49" i="8"/>
  <c r="N49" i="8" s="1"/>
  <c r="M50" i="8"/>
  <c r="N50" i="8" s="1"/>
  <c r="M51" i="8"/>
  <c r="N51" i="8" s="1"/>
  <c r="M53" i="8"/>
  <c r="N53" i="8" s="1"/>
  <c r="M54" i="8"/>
  <c r="N54" i="8" s="1"/>
  <c r="M55" i="8"/>
  <c r="N55" i="8" s="1"/>
  <c r="M56" i="8"/>
  <c r="N56" i="8" s="1"/>
  <c r="M57" i="8"/>
  <c r="N57" i="8" s="1"/>
  <c r="M58" i="8"/>
  <c r="N58" i="8" s="1"/>
  <c r="M59" i="8"/>
  <c r="N59" i="8" s="1"/>
  <c r="M60" i="8"/>
  <c r="N60" i="8" s="1"/>
  <c r="M64" i="8"/>
  <c r="N64" i="8" s="1"/>
  <c r="M65" i="8"/>
  <c r="N65" i="8" s="1"/>
  <c r="M66" i="8"/>
  <c r="N66" i="8" s="1"/>
  <c r="M67" i="8"/>
  <c r="N67" i="8" s="1"/>
  <c r="M68" i="8"/>
  <c r="N68" i="8" s="1"/>
  <c r="M69" i="8"/>
  <c r="N69" i="8" s="1"/>
  <c r="M70" i="8"/>
  <c r="N70" i="8" s="1"/>
  <c r="M71" i="8"/>
  <c r="N71" i="8" s="1"/>
  <c r="M72" i="8"/>
  <c r="N72" i="8" s="1"/>
  <c r="M73" i="8"/>
  <c r="N73" i="8" s="1"/>
  <c r="M74" i="8"/>
  <c r="N74" i="8" s="1"/>
  <c r="M75" i="8"/>
  <c r="N75" i="8" s="1"/>
  <c r="M76" i="8"/>
  <c r="N76" i="8" s="1"/>
  <c r="M77" i="8"/>
  <c r="N77" i="8" s="1"/>
  <c r="M78" i="8"/>
  <c r="N78" i="8" s="1"/>
  <c r="M79" i="8"/>
  <c r="N79" i="8" s="1"/>
  <c r="M80" i="8"/>
  <c r="N80" i="8" s="1"/>
  <c r="M84" i="8"/>
  <c r="N84" i="8" s="1"/>
  <c r="M85" i="8"/>
  <c r="N85" i="8" s="1"/>
  <c r="M87" i="8"/>
  <c r="N87" i="8" s="1"/>
  <c r="M88" i="8"/>
  <c r="N88" i="8" s="1"/>
  <c r="M89" i="8"/>
  <c r="N89" i="8" s="1"/>
  <c r="M90" i="8"/>
  <c r="N90" i="8" s="1"/>
  <c r="M91" i="8"/>
  <c r="N91" i="8" s="1"/>
  <c r="M92" i="8"/>
  <c r="N92" i="8" s="1"/>
  <c r="M93" i="8"/>
  <c r="N93" i="8" s="1"/>
  <c r="M96" i="8"/>
  <c r="N96" i="8" s="1"/>
  <c r="M97" i="8"/>
  <c r="N97" i="8" s="1"/>
  <c r="M98" i="8"/>
  <c r="N98" i="8" s="1"/>
  <c r="M12" i="8"/>
  <c r="N12" i="8" s="1"/>
  <c r="O10" i="8"/>
  <c r="M10" i="8"/>
  <c r="N10" i="8" s="1"/>
  <c r="G101" i="8" l="1"/>
  <c r="G98" i="8" l="1"/>
  <c r="P98" i="8" l="1"/>
  <c r="Q98" i="8"/>
  <c r="G80" i="8"/>
  <c r="G79" i="8"/>
  <c r="G60" i="8"/>
  <c r="G97" i="8"/>
  <c r="G96" i="8"/>
  <c r="G31" i="8"/>
  <c r="H102" i="8"/>
  <c r="G93" i="8"/>
  <c r="G87" i="8"/>
  <c r="G88" i="8"/>
  <c r="G89" i="8"/>
  <c r="G91" i="8"/>
  <c r="G92" i="8"/>
  <c r="G90" i="8"/>
  <c r="G84" i="8"/>
  <c r="P84" i="8" s="1"/>
  <c r="Q84" i="8" s="1"/>
  <c r="G83" i="8"/>
  <c r="P83" i="8" s="1"/>
  <c r="Q83" i="8" s="1"/>
  <c r="G50" i="8"/>
  <c r="G37" i="8"/>
  <c r="P89" i="8" l="1"/>
  <c r="Q89" i="8"/>
  <c r="P60" i="8"/>
  <c r="Q60" i="8"/>
  <c r="P37" i="8"/>
  <c r="Q37" i="8"/>
  <c r="P31" i="8"/>
  <c r="Q31" i="8"/>
  <c r="P79" i="8"/>
  <c r="Q79" i="8"/>
  <c r="P50" i="8"/>
  <c r="Q50" i="8"/>
  <c r="P92" i="8"/>
  <c r="Q92" i="8"/>
  <c r="P87" i="8"/>
  <c r="Q87" i="8" s="1"/>
  <c r="P96" i="8"/>
  <c r="Q96" i="8" s="1"/>
  <c r="P80" i="8"/>
  <c r="Q80" i="8"/>
  <c r="P90" i="8"/>
  <c r="Q90" i="8"/>
  <c r="P88" i="8"/>
  <c r="Q88" i="8"/>
  <c r="P91" i="8"/>
  <c r="Q91" i="8"/>
  <c r="P93" i="8"/>
  <c r="Q93" i="8"/>
  <c r="P97" i="8"/>
  <c r="Q97" i="8" s="1"/>
  <c r="H85" i="8"/>
  <c r="G59" i="8"/>
  <c r="G58" i="8"/>
  <c r="G57" i="8"/>
  <c r="G56" i="8"/>
  <c r="G53" i="8"/>
  <c r="G54" i="8"/>
  <c r="G55" i="8"/>
  <c r="G78" i="8"/>
  <c r="G77" i="8"/>
  <c r="G76" i="8"/>
  <c r="G75" i="8"/>
  <c r="G73" i="8"/>
  <c r="G72" i="8"/>
  <c r="G71" i="8"/>
  <c r="G70" i="8"/>
  <c r="G69" i="8"/>
  <c r="G68" i="8"/>
  <c r="G67" i="8"/>
  <c r="G65" i="8"/>
  <c r="G66" i="8"/>
  <c r="G74" i="8"/>
  <c r="G64" i="8"/>
  <c r="G51" i="8"/>
  <c r="G49" i="8"/>
  <c r="G48" i="8"/>
  <c r="G47" i="8"/>
  <c r="G35" i="8"/>
  <c r="G36" i="8"/>
  <c r="G39" i="8"/>
  <c r="G40" i="8"/>
  <c r="G43" i="8"/>
  <c r="G44" i="8"/>
  <c r="G45" i="8"/>
  <c r="G46" i="8"/>
  <c r="G26" i="8"/>
  <c r="G27" i="8"/>
  <c r="G28" i="8"/>
  <c r="G29" i="8"/>
  <c r="G30" i="8"/>
  <c r="G24" i="8"/>
  <c r="G23" i="8"/>
  <c r="G19" i="8"/>
  <c r="G20" i="8"/>
  <c r="G21" i="8"/>
  <c r="G22" i="8"/>
  <c r="G17" i="8"/>
  <c r="G16" i="8"/>
  <c r="G15" i="8"/>
  <c r="G11" i="8"/>
  <c r="G12" i="8"/>
  <c r="P12" i="8" s="1"/>
  <c r="Q12" i="8" s="1"/>
  <c r="G13" i="8"/>
  <c r="G14" i="8"/>
  <c r="H100" i="8"/>
  <c r="H94" i="8"/>
  <c r="G10" i="8"/>
  <c r="P22" i="8" l="1"/>
  <c r="Q22" i="8"/>
  <c r="P29" i="8"/>
  <c r="Q29" i="8"/>
  <c r="P48" i="8"/>
  <c r="Q48" i="8"/>
  <c r="P72" i="8"/>
  <c r="Q72" i="8"/>
  <c r="P53" i="8"/>
  <c r="Q53" i="8" s="1"/>
  <c r="P14" i="8"/>
  <c r="Q14" i="8"/>
  <c r="P21" i="8"/>
  <c r="Q21" i="8"/>
  <c r="P28" i="8"/>
  <c r="Q28" i="8"/>
  <c r="P40" i="8"/>
  <c r="Q40" i="8"/>
  <c r="P49" i="8"/>
  <c r="Q49" i="8"/>
  <c r="P73" i="8"/>
  <c r="Q73" i="8"/>
  <c r="P13" i="8"/>
  <c r="Q13" i="8"/>
  <c r="P16" i="8"/>
  <c r="Q16" i="8"/>
  <c r="P20" i="8"/>
  <c r="Q20" i="8"/>
  <c r="P24" i="8"/>
  <c r="Q24" i="8"/>
  <c r="P27" i="8"/>
  <c r="Q27" i="8" s="1"/>
  <c r="P45" i="8"/>
  <c r="Q45" i="8"/>
  <c r="P39" i="8"/>
  <c r="Q39" i="8"/>
  <c r="P51" i="8"/>
  <c r="Q51" i="8"/>
  <c r="P65" i="8"/>
  <c r="Q65" i="8"/>
  <c r="P70" i="8"/>
  <c r="Q70" i="8"/>
  <c r="P75" i="8"/>
  <c r="Q75" i="8"/>
  <c r="P55" i="8"/>
  <c r="Q55" i="8"/>
  <c r="P56" i="8"/>
  <c r="Q56" i="8"/>
  <c r="P36" i="8"/>
  <c r="Q36" i="8" s="1"/>
  <c r="P74" i="8"/>
  <c r="Q74" i="8"/>
  <c r="P68" i="8"/>
  <c r="Q68" i="8" s="1"/>
  <c r="P77" i="8"/>
  <c r="Q77" i="8"/>
  <c r="P58" i="8"/>
  <c r="Q58" i="8" s="1"/>
  <c r="P15" i="8"/>
  <c r="Q15" i="8"/>
  <c r="P23" i="8"/>
  <c r="Q23" i="8" s="1"/>
  <c r="P46" i="8"/>
  <c r="Q46" i="8"/>
  <c r="P35" i="8"/>
  <c r="Q35" i="8" s="1"/>
  <c r="P66" i="8"/>
  <c r="Q66" i="8"/>
  <c r="P69" i="8"/>
  <c r="Q69" i="8"/>
  <c r="P78" i="8"/>
  <c r="Q78" i="8"/>
  <c r="P59" i="8"/>
  <c r="Q59" i="8"/>
  <c r="P17" i="8"/>
  <c r="Q17" i="8"/>
  <c r="P19" i="8"/>
  <c r="Q19" i="8"/>
  <c r="P30" i="8"/>
  <c r="Q30" i="8"/>
  <c r="P26" i="8"/>
  <c r="Q26" i="8"/>
  <c r="P44" i="8"/>
  <c r="Q44" i="8"/>
  <c r="P47" i="8"/>
  <c r="Q47" i="8"/>
  <c r="P64" i="8"/>
  <c r="Q64" i="8"/>
  <c r="P67" i="8"/>
  <c r="Q67" i="8"/>
  <c r="P71" i="8"/>
  <c r="Q71" i="8"/>
  <c r="P76" i="8"/>
  <c r="Q76" i="8"/>
  <c r="P54" i="8"/>
  <c r="Q54" i="8"/>
  <c r="P57" i="8"/>
  <c r="Q57" i="8"/>
  <c r="P10" i="8"/>
  <c r="Q10" i="8" s="1"/>
  <c r="Q105" i="8" s="1"/>
  <c r="Q106" i="8" s="1"/>
  <c r="Q107" i="8" s="1"/>
  <c r="H61" i="8"/>
  <c r="H42" i="8" s="1"/>
  <c r="H81" i="8"/>
  <c r="H62" i="8" s="1"/>
  <c r="H41" i="8"/>
  <c r="H33" i="8" s="1"/>
  <c r="H99" i="8"/>
  <c r="H95" i="8" s="1"/>
  <c r="H32" i="8"/>
  <c r="H82" i="8"/>
  <c r="H86" i="8"/>
  <c r="H105" i="8" l="1"/>
  <c r="H9" i="8"/>
  <c r="H106" i="8" l="1"/>
  <c r="H107" i="8" s="1"/>
  <c r="I42" i="8" s="1"/>
  <c r="I105" i="8" l="1"/>
  <c r="I106" i="8"/>
  <c r="I33" i="8"/>
  <c r="I95" i="8"/>
  <c r="I100" i="8"/>
  <c r="I62" i="8"/>
  <c r="I86" i="8"/>
  <c r="I9" i="8"/>
  <c r="I82" i="8"/>
</calcChain>
</file>

<file path=xl/sharedStrings.xml><?xml version="1.0" encoding="utf-8"?>
<sst xmlns="http://schemas.openxmlformats.org/spreadsheetml/2006/main" count="347" uniqueCount="200">
  <si>
    <t>ITEM</t>
  </si>
  <si>
    <t>CANTIDAD</t>
  </si>
  <si>
    <t>V/UNITARIO</t>
  </si>
  <si>
    <t>V/PARCIAL</t>
  </si>
  <si>
    <t>V/CAPÍTULO</t>
  </si>
  <si>
    <t>%</t>
  </si>
  <si>
    <t>EQUIPO DE BOMBEO Y ACCESORIOS</t>
  </si>
  <si>
    <t>TUBERÍA PRINCIPAL Y ACCESORIOS</t>
  </si>
  <si>
    <t>TUBERÍA LATERAL (PORTAGOTEROS) Y ACCESORIOS</t>
  </si>
  <si>
    <t>MOVIMIENTO DE TIERRAS</t>
  </si>
  <si>
    <t>MANO DE OBRA DE LA INSTALACIÓN DE RIEGO</t>
  </si>
  <si>
    <t>Ud.</t>
  </si>
  <si>
    <t>UNIDAD</t>
  </si>
  <si>
    <t>1.</t>
  </si>
  <si>
    <t>1.2</t>
  </si>
  <si>
    <t>1.3</t>
  </si>
  <si>
    <t>1.4</t>
  </si>
  <si>
    <t>1.5</t>
  </si>
  <si>
    <t>2.</t>
  </si>
  <si>
    <t>2.1</t>
  </si>
  <si>
    <t>2.2</t>
  </si>
  <si>
    <t>3.</t>
  </si>
  <si>
    <t>4.</t>
  </si>
  <si>
    <t>5.</t>
  </si>
  <si>
    <t>3.1</t>
  </si>
  <si>
    <t>3.2</t>
  </si>
  <si>
    <t>4.1</t>
  </si>
  <si>
    <t>4.2</t>
  </si>
  <si>
    <t>4.3</t>
  </si>
  <si>
    <t>4.4</t>
  </si>
  <si>
    <t>4.5</t>
  </si>
  <si>
    <t>4.6</t>
  </si>
  <si>
    <t>6.</t>
  </si>
  <si>
    <t>4.7</t>
  </si>
  <si>
    <t>4.8</t>
  </si>
  <si>
    <t>4.9</t>
  </si>
  <si>
    <t>4.10</t>
  </si>
  <si>
    <t>4.11</t>
  </si>
  <si>
    <t>4.12</t>
  </si>
  <si>
    <t>4.13</t>
  </si>
  <si>
    <t>5.1</t>
  </si>
  <si>
    <t>5.2</t>
  </si>
  <si>
    <t>6.1</t>
  </si>
  <si>
    <t>7.</t>
  </si>
  <si>
    <t>7.1</t>
  </si>
  <si>
    <t>Horas</t>
  </si>
  <si>
    <t>CAPÍTULO</t>
  </si>
  <si>
    <t>SUBTOTAL</t>
  </si>
  <si>
    <t xml:space="preserve">PRESUPUESTO DE UN SISTEMA DE RIEGO POR GOTEO </t>
  </si>
  <si>
    <t>COSTOS DIRECTOS</t>
  </si>
  <si>
    <t>TOTAL COSTOS</t>
  </si>
  <si>
    <t>TUBERÍA SECUNDARIA Y ACCESORIOS</t>
  </si>
  <si>
    <t>Electrobomba centrífuga de 15 hp, marca Siemens, con motor trifásico de inducción alta eficiencia cerrado y  con bomba de alta presión con succión y descarga de 3"</t>
  </si>
  <si>
    <t>1.1.1</t>
  </si>
  <si>
    <t xml:space="preserve">Accesorios de succión   </t>
  </si>
  <si>
    <t>1.2.1</t>
  </si>
  <si>
    <t>1.2.2</t>
  </si>
  <si>
    <t>1.2.3</t>
  </si>
  <si>
    <t>Copa Galvanizada de 3" a 4"</t>
  </si>
  <si>
    <t>Válvula de succión de 4"</t>
  </si>
  <si>
    <t>1.2.4</t>
  </si>
  <si>
    <t>1.2.5</t>
  </si>
  <si>
    <t>1.2.6</t>
  </si>
  <si>
    <t xml:space="preserve">Accesorios de descarga   </t>
  </si>
  <si>
    <t>Válvula de retorno en pvc</t>
  </si>
  <si>
    <t>1.3.1</t>
  </si>
  <si>
    <t>1.3.2</t>
  </si>
  <si>
    <t>1.3.3</t>
  </si>
  <si>
    <t>1.3.4</t>
  </si>
  <si>
    <t>1.3.5</t>
  </si>
  <si>
    <t>1.3.6</t>
  </si>
  <si>
    <t>1.4.1</t>
  </si>
  <si>
    <t>1.4.2</t>
  </si>
  <si>
    <t>1.4.3</t>
  </si>
  <si>
    <t>1.4.4</t>
  </si>
  <si>
    <t>1.4.5</t>
  </si>
  <si>
    <t>2.1.1</t>
  </si>
  <si>
    <t>2.1.2</t>
  </si>
  <si>
    <t>Fertirriego en el bombeo</t>
  </si>
  <si>
    <t>Equipo de fertirrigación</t>
  </si>
  <si>
    <t>2.2.1</t>
  </si>
  <si>
    <t>2.2.4</t>
  </si>
  <si>
    <t>Válvula de Alivio</t>
  </si>
  <si>
    <t>3.1.1</t>
  </si>
  <si>
    <t>3.1.2</t>
  </si>
  <si>
    <t>3.1.3</t>
  </si>
  <si>
    <t>3.1.4</t>
  </si>
  <si>
    <t>3.1.5</t>
  </si>
  <si>
    <t>3.1.6</t>
  </si>
  <si>
    <t>3.1.7</t>
  </si>
  <si>
    <t>Campana de 4" en aluminio</t>
  </si>
  <si>
    <t>Bola de 4" en aluminio</t>
  </si>
  <si>
    <t>Unión de 4" en aluminio</t>
  </si>
  <si>
    <t>Tapón de 4" en aluminio</t>
  </si>
  <si>
    <t>Cabezal de Filtrado 1</t>
  </si>
  <si>
    <t>Cabezal de Filtrado 2</t>
  </si>
  <si>
    <t>Macho de 4" en aluminio</t>
  </si>
  <si>
    <t xml:space="preserve">Fumigadora estacionaria:
Potencia: 6,5 HP
Tipo de combustible: Gasolina
Consumo: 1,75 L/h
Capacidad tanque combustible: 3,6 Litros
Tipo de bomba: pistón
Presión: 500 PSI
Caudal máximo de descarga: 36 Litros/min
El equipo incluye:
- Manguera de succión
- Manguera de retorno
- Manguera de descarga de 8,5 mm x 100 metros x 3 lonas
- Coladera
- Lanza y varilla de fumigación
- Boquilla dos salidas chorro corto </t>
  </si>
  <si>
    <t>Tambor de plástico de 200 Lt</t>
  </si>
  <si>
    <t>2.1.3</t>
  </si>
  <si>
    <t>Filtro de anillas doble cuerpo 3"</t>
  </si>
  <si>
    <t>Filtro de disco de 1.1/2"</t>
  </si>
  <si>
    <t>x</t>
  </si>
  <si>
    <t>Rollo de manguera en polietileno, calibre 60
Cada rollo de 50 metros x 4"</t>
  </si>
  <si>
    <t>Niple de 3" x 20 cm en galvanizado</t>
  </si>
  <si>
    <t>Silleta o goma para conector inicial 16 mm</t>
  </si>
  <si>
    <t>Conector mini válvula Cinta Goteo 16 mm a Tubería</t>
  </si>
  <si>
    <t>Conector unión en "Y" de plástico 16 mm</t>
  </si>
  <si>
    <t>Cinta de riego por goteo Power Dripp C-6000 x 10 cm de 3000 metros</t>
  </si>
  <si>
    <t>Unión manguera polietileno 16 mm x 100 metros C-40</t>
  </si>
  <si>
    <t>Conector Unión en plástico 16 mm</t>
  </si>
  <si>
    <t>Tapon para cina de goteo 16 mm</t>
  </si>
  <si>
    <t>Adaptador macho en aluminio de 4"</t>
  </si>
  <si>
    <t xml:space="preserve">Tubo de succión de fertilizante en polietileno de 3/4" x 1 mt </t>
  </si>
  <si>
    <t>CABEZAL DE FILTRADO</t>
  </si>
  <si>
    <t>EQUIPO DE FERTIRRIGACIÓN</t>
  </si>
  <si>
    <t>3.1.8</t>
  </si>
  <si>
    <t>3.2.1</t>
  </si>
  <si>
    <t>3.2.2</t>
  </si>
  <si>
    <t>3.2.3</t>
  </si>
  <si>
    <t>3.2.4</t>
  </si>
  <si>
    <t>3.2.5</t>
  </si>
  <si>
    <t>3.2.6</t>
  </si>
  <si>
    <t>3.2.7</t>
  </si>
  <si>
    <t>3.2.8</t>
  </si>
  <si>
    <t>4.1.1</t>
  </si>
  <si>
    <t>4.1.2</t>
  </si>
  <si>
    <t>4.1.3</t>
  </si>
  <si>
    <t>4.1.4</t>
  </si>
  <si>
    <t>4.1.5</t>
  </si>
  <si>
    <t>6.2</t>
  </si>
  <si>
    <t>6.3</t>
  </si>
  <si>
    <t>6.4</t>
  </si>
  <si>
    <t>6.5</t>
  </si>
  <si>
    <t>6.6</t>
  </si>
  <si>
    <t>6.7</t>
  </si>
  <si>
    <t>7.2</t>
  </si>
  <si>
    <t>8.</t>
  </si>
  <si>
    <t>8.1</t>
  </si>
  <si>
    <t>Excavación de reservorio para captación de agua con retroexcavadora</t>
  </si>
  <si>
    <t>COSTOS INDIRECTOS</t>
  </si>
  <si>
    <t>Apertura y relleno de zanja con
retroexcavadora, con unas dimensiones de 1
m. de profundidad x 0.5 m. de ancho x 400 m de longitud</t>
  </si>
  <si>
    <t>Tablero de Control:
1 Contactor
1 Rele tripolar
1 Cofre
1 Pulsador rojo
1 Pulsador Verde 
1 Breaker de 50 Amp
Instalación</t>
  </si>
  <si>
    <t>Apertura de canal para drenaje con retroexcavadora, con dimensiones de 1 m. de profundiad x 0,5 m. de ancho x   de longitud.</t>
  </si>
  <si>
    <t>7.3</t>
  </si>
  <si>
    <t>"T" PVC de 4"</t>
  </si>
  <si>
    <t>Abrazadera de 4" metálica</t>
  </si>
  <si>
    <t>"T" PVC de 3"</t>
  </si>
  <si>
    <t>Adaptador macho PVC de 3"</t>
  </si>
  <si>
    <t>Válvula de bola PVC de 3"</t>
  </si>
  <si>
    <t xml:space="preserve">Válvula de bola PVC de 4" </t>
  </si>
  <si>
    <t>Válvula bola PVC de 3"</t>
  </si>
  <si>
    <t xml:space="preserve">Válvula bola PVC de 1.1/2" </t>
  </si>
  <si>
    <t>Ejecución por contrata de la instalación de la
red de riego por goteo, realizada por cuatro
operarios.</t>
  </si>
  <si>
    <t>Abrazadera metálica de 4"</t>
  </si>
  <si>
    <t xml:space="preserve">Niple PVC de 3" x 15 cm </t>
  </si>
  <si>
    <t>Manguera de succión de 4" x 6 mt en caucho lona</t>
  </si>
  <si>
    <t>"T" galvanizada de 3" para cargar o llenar la bomba (cebado)</t>
  </si>
  <si>
    <t>Bushing PVC de 3" a 4" para ampliación</t>
  </si>
  <si>
    <t>Adaptador macho PVC de 4"</t>
  </si>
  <si>
    <t>Buje de 4" a 3" PVC</t>
  </si>
  <si>
    <t xml:space="preserve">Codo PVC de 3" </t>
  </si>
  <si>
    <t>Collarín PVC de 3" a 1"</t>
  </si>
  <si>
    <t>Unión universal PVC de 1"</t>
  </si>
  <si>
    <t xml:space="preserve">Válvula de bola metálico de 3/4" </t>
  </si>
  <si>
    <t>Inyector Venturi de 1.1/2"</t>
  </si>
  <si>
    <t xml:space="preserve">"T" PVC de 3" </t>
  </si>
  <si>
    <t>Buje PVC de 3" x 1.1/2"</t>
  </si>
  <si>
    <t xml:space="preserve">Semicodo PVC de 1.1/2" </t>
  </si>
  <si>
    <t>Adaptador macho PVC de 1.1/2"</t>
  </si>
  <si>
    <t>Codo PVC de 1.1/2"</t>
  </si>
  <si>
    <t>Collarín PVC de 3" x 1.1/2"</t>
  </si>
  <si>
    <t xml:space="preserve">"T" PVC de 4" </t>
  </si>
  <si>
    <t xml:space="preserve">Buje PVC de 4" a 2" </t>
  </si>
  <si>
    <t xml:space="preserve">"T" PVC de 2" </t>
  </si>
  <si>
    <t xml:space="preserve">Buje PVC de 2" x 1.1/2" </t>
  </si>
  <si>
    <t>Válvula bola PVC de 4"</t>
  </si>
  <si>
    <t>Tubo PVC de 4" x 3 mt</t>
  </si>
  <si>
    <t>"T" de reducción de 4" a 3" en aluminio</t>
  </si>
  <si>
    <t xml:space="preserve">Válvula de bola PVC 4" </t>
  </si>
  <si>
    <t xml:space="preserve"> Tubería PVC de 3" x 6 mt de 200 PSI de presión</t>
  </si>
  <si>
    <t xml:space="preserve">Tapón PVC de 3" </t>
  </si>
  <si>
    <t>Unión PVC de 1.1/2" x 3 mt (uniones)</t>
  </si>
  <si>
    <t>Soluciones Agroindustriales de Boyacá</t>
  </si>
  <si>
    <t>Propietario</t>
  </si>
  <si>
    <t>FUENTE</t>
  </si>
  <si>
    <t>Easy Colombia</t>
  </si>
  <si>
    <t>http://www.condustrial.com.co</t>
  </si>
  <si>
    <t>Plásticos de Colombia</t>
  </si>
  <si>
    <t>Operario de la región</t>
  </si>
  <si>
    <t>Vida Útil</t>
  </si>
  <si>
    <t>Vida Actual</t>
  </si>
  <si>
    <t>Vida Remanente</t>
  </si>
  <si>
    <t>% Vida Remanente</t>
  </si>
  <si>
    <t>% Depreciación</t>
  </si>
  <si>
    <t>Depreciación</t>
  </si>
  <si>
    <t>Costo Depreciado</t>
  </si>
  <si>
    <t>DEPRECIACIÓN LINEAL</t>
  </si>
  <si>
    <t>VALORES DEPRECIADOS</t>
  </si>
  <si>
    <t>PRECIOS AGOSTO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</si>
</sst>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\ * #,##0.00_);_(&quot;$&quot;\ * \(#,##0.00\);_(&quot;$&quot;\ * &quot;-&quot;??_);_(@_)"/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22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0" fillId="0" borderId="8" xfId="0" applyBorder="1"/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0" xfId="0" applyFont="1" applyFill="1" applyBorder="1"/>
    <xf numFmtId="0" fontId="0" fillId="0" borderId="7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4" fontId="1" fillId="0" borderId="11" xfId="1" applyFont="1" applyFill="1" applyBorder="1"/>
    <xf numFmtId="44" fontId="0" fillId="0" borderId="14" xfId="0" applyNumberFormat="1" applyBorder="1"/>
    <xf numFmtId="44" fontId="0" fillId="0" borderId="16" xfId="0" applyNumberFormat="1" applyBorder="1"/>
    <xf numFmtId="44" fontId="0" fillId="0" borderId="19" xfId="0" applyNumberFormat="1" applyBorder="1"/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/>
    <xf numFmtId="0" fontId="1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44" fontId="1" fillId="2" borderId="2" xfId="1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44" fontId="0" fillId="2" borderId="2" xfId="1" applyFont="1" applyFill="1" applyBorder="1"/>
    <xf numFmtId="164" fontId="0" fillId="2" borderId="1" xfId="3" applyFont="1" applyFill="1" applyBorder="1" applyAlignment="1">
      <alignment horizontal="center" vertical="center"/>
    </xf>
    <xf numFmtId="164" fontId="0" fillId="0" borderId="7" xfId="3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44" fontId="1" fillId="0" borderId="23" xfId="1" applyFont="1" applyFill="1" applyBorder="1"/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44" fontId="1" fillId="0" borderId="2" xfId="1" applyFont="1" applyFill="1" applyBorder="1"/>
    <xf numFmtId="0" fontId="0" fillId="0" borderId="2" xfId="0" applyFont="1" applyFill="1" applyBorder="1" applyAlignment="1">
      <alignment horizontal="left" vertical="center" wrapText="1"/>
    </xf>
    <xf numFmtId="164" fontId="0" fillId="0" borderId="2" xfId="3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wrapText="1"/>
    </xf>
    <xf numFmtId="0" fontId="0" fillId="0" borderId="2" xfId="0" applyFont="1" applyFill="1" applyBorder="1" applyAlignment="1">
      <alignment wrapText="1"/>
    </xf>
    <xf numFmtId="44" fontId="1" fillId="0" borderId="1" xfId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164" fontId="0" fillId="0" borderId="1" xfId="3" applyFont="1" applyFill="1" applyBorder="1" applyAlignment="1">
      <alignment horizontal="center" vertical="center"/>
    </xf>
    <xf numFmtId="44" fontId="0" fillId="0" borderId="2" xfId="1" applyFont="1" applyFill="1" applyBorder="1"/>
    <xf numFmtId="0" fontId="1" fillId="0" borderId="1" xfId="0" applyFont="1" applyFill="1" applyBorder="1"/>
    <xf numFmtId="0" fontId="0" fillId="0" borderId="1" xfId="0" applyFont="1" applyFill="1" applyBorder="1" applyAlignment="1">
      <alignment wrapText="1"/>
    </xf>
    <xf numFmtId="164" fontId="0" fillId="0" borderId="2" xfId="0" applyNumberFormat="1" applyFill="1" applyBorder="1" applyAlignment="1">
      <alignment horizontal="center" vertical="center"/>
    </xf>
    <xf numFmtId="164" fontId="0" fillId="0" borderId="7" xfId="3" applyFont="1" applyFill="1" applyBorder="1" applyAlignment="1">
      <alignment horizontal="center" vertical="center"/>
    </xf>
    <xf numFmtId="44" fontId="0" fillId="0" borderId="1" xfId="1" applyFont="1" applyFill="1" applyBorder="1"/>
    <xf numFmtId="44" fontId="0" fillId="2" borderId="1" xfId="1" applyFont="1" applyFill="1" applyBorder="1" applyAlignment="1">
      <alignment horizontal="center" vertical="center"/>
    </xf>
    <xf numFmtId="0" fontId="0" fillId="0" borderId="2" xfId="0" applyFill="1" applyBorder="1"/>
    <xf numFmtId="164" fontId="0" fillId="0" borderId="1" xfId="0" applyNumberFormat="1" applyFill="1" applyBorder="1" applyAlignment="1">
      <alignment horizontal="center" vertical="center"/>
    </xf>
    <xf numFmtId="164" fontId="1" fillId="0" borderId="23" xfId="3" applyFont="1" applyBorder="1"/>
    <xf numFmtId="164" fontId="1" fillId="2" borderId="2" xfId="3" applyFont="1" applyFill="1" applyBorder="1"/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1" fillId="0" borderId="0" xfId="1" applyFont="1" applyFill="1" applyBorder="1"/>
    <xf numFmtId="9" fontId="0" fillId="0" borderId="0" xfId="2" applyFont="1" applyFill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164" fontId="0" fillId="0" borderId="0" xfId="3" applyFont="1"/>
    <xf numFmtId="164" fontId="0" fillId="0" borderId="8" xfId="0" applyNumberForma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 wrapText="1"/>
    </xf>
    <xf numFmtId="0" fontId="1" fillId="7" borderId="2" xfId="0" applyFont="1" applyFill="1" applyBorder="1" applyAlignment="1">
      <alignment wrapText="1"/>
    </xf>
    <xf numFmtId="9" fontId="0" fillId="0" borderId="0" xfId="2" applyFont="1" applyAlignment="1">
      <alignment horizontal="center" vertical="center"/>
    </xf>
    <xf numFmtId="0" fontId="1" fillId="4" borderId="27" xfId="0" applyFont="1" applyFill="1" applyBorder="1" applyAlignment="1">
      <alignment horizontal="center" vertical="center"/>
    </xf>
    <xf numFmtId="10" fontId="0" fillId="2" borderId="26" xfId="2" applyNumberFormat="1" applyFont="1" applyFill="1" applyBorder="1" applyAlignment="1">
      <alignment horizontal="center" vertical="center"/>
    </xf>
    <xf numFmtId="10" fontId="0" fillId="0" borderId="26" xfId="2" applyNumberFormat="1" applyFont="1" applyFill="1" applyBorder="1" applyAlignment="1">
      <alignment horizontal="center" vertical="center"/>
    </xf>
    <xf numFmtId="10" fontId="0" fillId="0" borderId="25" xfId="2" applyNumberFormat="1" applyFont="1" applyFill="1" applyBorder="1" applyAlignment="1">
      <alignment horizontal="center" vertical="center"/>
    </xf>
    <xf numFmtId="164" fontId="0" fillId="0" borderId="24" xfId="0" applyNumberFormat="1" applyFill="1" applyBorder="1" applyAlignment="1">
      <alignment horizontal="center" vertical="center"/>
    </xf>
    <xf numFmtId="44" fontId="0" fillId="0" borderId="24" xfId="1" applyFont="1" applyFill="1" applyBorder="1"/>
    <xf numFmtId="9" fontId="0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9" fontId="0" fillId="0" borderId="28" xfId="2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0" fontId="0" fillId="0" borderId="1" xfId="2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4" fillId="0" borderId="1" xfId="4" applyFont="1" applyBorder="1" applyAlignment="1">
      <alignment horizontal="left" vertical="center"/>
    </xf>
    <xf numFmtId="0" fontId="4" fillId="0" borderId="1" xfId="4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165" fontId="0" fillId="0" borderId="0" xfId="0" applyNumberFormat="1"/>
    <xf numFmtId="165" fontId="0" fillId="5" borderId="1" xfId="0" applyNumberFormat="1" applyFill="1" applyBorder="1"/>
    <xf numFmtId="1" fontId="0" fillId="0" borderId="1" xfId="2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" fontId="0" fillId="0" borderId="1" xfId="2" quotePrefix="1" applyNumberFormat="1" applyFont="1" applyFill="1" applyBorder="1" applyAlignment="1">
      <alignment horizontal="center" vertical="center"/>
    </xf>
    <xf numFmtId="9" fontId="0" fillId="0" borderId="0" xfId="2" applyFont="1"/>
    <xf numFmtId="0" fontId="1" fillId="6" borderId="20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21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</cellXfs>
  <cellStyles count="5">
    <cellStyle name="Hipervínculo" xfId="4" builtinId="8"/>
    <cellStyle name="Moneda" xfId="1" builtinId="4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ondustrial.com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2"/>
  <sheetViews>
    <sheetView tabSelected="1" zoomScale="70" zoomScaleNormal="70" workbookViewId="0">
      <pane ySplit="8" topLeftCell="A9" activePane="bottomLeft" state="frozen"/>
      <selection pane="bottomLeft" activeCell="B2" sqref="B2:I3"/>
    </sheetView>
  </sheetViews>
  <sheetFormatPr baseColWidth="10" defaultRowHeight="15" x14ac:dyDescent="0.25"/>
  <cols>
    <col min="2" max="2" width="11.42578125" style="4"/>
    <col min="3" max="3" width="54.85546875" customWidth="1"/>
    <col min="4" max="4" width="9" style="6" customWidth="1"/>
    <col min="5" max="5" width="11.140625" style="7" customWidth="1"/>
    <col min="6" max="6" width="12.7109375" style="7" bestFit="1" customWidth="1"/>
    <col min="7" max="7" width="15.42578125" style="7" bestFit="1" customWidth="1"/>
    <col min="8" max="8" width="16.42578125" bestFit="1" customWidth="1"/>
    <col min="9" max="9" width="7.5703125" style="7" bestFit="1" customWidth="1"/>
    <col min="10" max="10" width="35.7109375" style="83" bestFit="1" customWidth="1"/>
    <col min="11" max="11" width="12.42578125" style="92" bestFit="1" customWidth="1"/>
    <col min="12" max="12" width="15.42578125" bestFit="1" customWidth="1"/>
    <col min="13" max="13" width="17.28515625" customWidth="1"/>
    <col min="14" max="14" width="18" customWidth="1"/>
    <col min="15" max="15" width="14.85546875" customWidth="1"/>
    <col min="16" max="16" width="15.42578125" bestFit="1" customWidth="1"/>
    <col min="17" max="17" width="17.85546875" customWidth="1"/>
  </cols>
  <sheetData>
    <row r="1" spans="2:17" ht="15.75" thickBot="1" x14ac:dyDescent="0.3"/>
    <row r="2" spans="2:17" x14ac:dyDescent="0.25">
      <c r="B2" s="110" t="s">
        <v>199</v>
      </c>
      <c r="C2" s="111"/>
      <c r="D2" s="111"/>
      <c r="E2" s="111"/>
      <c r="F2" s="111"/>
      <c r="G2" s="111"/>
      <c r="H2" s="111"/>
      <c r="I2" s="112"/>
    </row>
    <row r="3" spans="2:17" ht="15.75" thickBot="1" x14ac:dyDescent="0.3">
      <c r="B3" s="113"/>
      <c r="C3" s="114"/>
      <c r="D3" s="114"/>
      <c r="E3" s="114"/>
      <c r="F3" s="114"/>
      <c r="G3" s="114"/>
      <c r="H3" s="114"/>
      <c r="I3" s="115"/>
    </row>
    <row r="4" spans="2:17" ht="15.75" thickBot="1" x14ac:dyDescent="0.3"/>
    <row r="5" spans="2:17" x14ac:dyDescent="0.25">
      <c r="B5" s="110" t="s">
        <v>48</v>
      </c>
      <c r="C5" s="111"/>
      <c r="D5" s="111"/>
      <c r="E5" s="111"/>
      <c r="F5" s="111"/>
      <c r="G5" s="111"/>
      <c r="H5" s="111"/>
      <c r="I5" s="112"/>
      <c r="J5" s="91"/>
      <c r="K5" s="102" t="s">
        <v>197</v>
      </c>
      <c r="L5" s="103"/>
      <c r="M5" s="103"/>
      <c r="N5" s="103"/>
      <c r="O5" s="103"/>
      <c r="P5" s="103"/>
      <c r="Q5" s="104"/>
    </row>
    <row r="6" spans="2:17" ht="15.75" thickBot="1" x14ac:dyDescent="0.3">
      <c r="B6" s="113"/>
      <c r="C6" s="114"/>
      <c r="D6" s="114"/>
      <c r="E6" s="114"/>
      <c r="F6" s="114"/>
      <c r="G6" s="114"/>
      <c r="H6" s="114"/>
      <c r="I6" s="115"/>
      <c r="J6" s="91"/>
      <c r="K6" s="105"/>
      <c r="L6" s="106"/>
      <c r="M6" s="106"/>
      <c r="N6" s="106"/>
      <c r="O6" s="106"/>
      <c r="P6" s="106"/>
      <c r="Q6" s="107"/>
    </row>
    <row r="7" spans="2:17" ht="15.75" thickBot="1" x14ac:dyDescent="0.3"/>
    <row r="8" spans="2:17" ht="15.75" thickBot="1" x14ac:dyDescent="0.3">
      <c r="B8" s="15" t="s">
        <v>0</v>
      </c>
      <c r="C8" s="16" t="s">
        <v>46</v>
      </c>
      <c r="D8" s="16" t="s">
        <v>12</v>
      </c>
      <c r="E8" s="16" t="s">
        <v>1</v>
      </c>
      <c r="F8" s="16" t="s">
        <v>2</v>
      </c>
      <c r="G8" s="16" t="s">
        <v>3</v>
      </c>
      <c r="H8" s="17" t="s">
        <v>4</v>
      </c>
      <c r="I8" s="76" t="s">
        <v>5</v>
      </c>
      <c r="J8" s="85" t="s">
        <v>185</v>
      </c>
      <c r="K8" s="72" t="s">
        <v>190</v>
      </c>
      <c r="L8" s="72" t="s">
        <v>191</v>
      </c>
      <c r="M8" s="72" t="s">
        <v>192</v>
      </c>
      <c r="N8" s="72" t="s">
        <v>193</v>
      </c>
      <c r="O8" s="72" t="s">
        <v>194</v>
      </c>
      <c r="P8" s="72" t="s">
        <v>195</v>
      </c>
      <c r="Q8" s="72" t="s">
        <v>196</v>
      </c>
    </row>
    <row r="9" spans="2:17" x14ac:dyDescent="0.25">
      <c r="B9" s="24" t="s">
        <v>13</v>
      </c>
      <c r="C9" s="25" t="s">
        <v>6</v>
      </c>
      <c r="D9" s="26"/>
      <c r="E9" s="27"/>
      <c r="F9" s="27"/>
      <c r="G9" s="27"/>
      <c r="H9" s="28">
        <f>H32</f>
        <v>6380000</v>
      </c>
      <c r="I9" s="77">
        <f>H9/$H$107</f>
        <v>8.1640696479596861E-2</v>
      </c>
      <c r="J9" s="86"/>
      <c r="K9" s="82"/>
      <c r="L9" s="2"/>
      <c r="M9" s="2"/>
      <c r="N9" s="2"/>
      <c r="O9" s="2"/>
      <c r="P9" s="2"/>
      <c r="Q9" s="2"/>
    </row>
    <row r="10" spans="2:17" ht="45" x14ac:dyDescent="0.25">
      <c r="B10" s="36" t="s">
        <v>53</v>
      </c>
      <c r="C10" s="40" t="s">
        <v>52</v>
      </c>
      <c r="D10" s="46" t="s">
        <v>11</v>
      </c>
      <c r="E10" s="38">
        <v>1</v>
      </c>
      <c r="F10" s="41">
        <v>3850000</v>
      </c>
      <c r="G10" s="42">
        <f t="shared" ref="G10:G60" si="0">E10*F10</f>
        <v>3850000</v>
      </c>
      <c r="H10" s="39"/>
      <c r="I10" s="78"/>
      <c r="J10" s="86" t="s">
        <v>183</v>
      </c>
      <c r="K10" s="95">
        <v>10</v>
      </c>
      <c r="L10" s="8">
        <v>2</v>
      </c>
      <c r="M10" s="96">
        <f>K10-L10</f>
        <v>8</v>
      </c>
      <c r="N10" s="97">
        <f>M10/K10</f>
        <v>0.8</v>
      </c>
      <c r="O10" s="97">
        <f>L10/K10</f>
        <v>0.2</v>
      </c>
      <c r="P10" s="98">
        <f>O10*G10</f>
        <v>770000</v>
      </c>
      <c r="Q10" s="98">
        <f>G10-P10</f>
        <v>3080000</v>
      </c>
    </row>
    <row r="11" spans="2:17" x14ac:dyDescent="0.25">
      <c r="B11" s="36" t="s">
        <v>14</v>
      </c>
      <c r="C11" s="43" t="s">
        <v>54</v>
      </c>
      <c r="D11" s="36"/>
      <c r="E11" s="38"/>
      <c r="F11" s="41"/>
      <c r="G11" s="42">
        <f t="shared" si="0"/>
        <v>0</v>
      </c>
      <c r="H11" s="39"/>
      <c r="I11" s="78"/>
      <c r="J11" s="86"/>
      <c r="K11" s="95"/>
      <c r="L11" s="98"/>
      <c r="M11" s="96"/>
      <c r="N11" s="97"/>
      <c r="O11" s="97"/>
      <c r="P11" s="98"/>
      <c r="Q11" s="98"/>
    </row>
    <row r="12" spans="2:17" x14ac:dyDescent="0.25">
      <c r="B12" s="36" t="s">
        <v>55</v>
      </c>
      <c r="C12" s="44" t="s">
        <v>155</v>
      </c>
      <c r="D12" s="46" t="s">
        <v>11</v>
      </c>
      <c r="E12" s="38">
        <v>1</v>
      </c>
      <c r="F12" s="41">
        <v>20000</v>
      </c>
      <c r="G12" s="42">
        <f t="shared" si="0"/>
        <v>20000</v>
      </c>
      <c r="H12" s="39"/>
      <c r="I12" s="78"/>
      <c r="J12" s="86" t="s">
        <v>183</v>
      </c>
      <c r="K12" s="95">
        <v>20</v>
      </c>
      <c r="L12" s="8">
        <v>2</v>
      </c>
      <c r="M12" s="96">
        <f>K12-L12</f>
        <v>18</v>
      </c>
      <c r="N12" s="97">
        <f t="shared" ref="N12:N74" si="1">M12/K12</f>
        <v>0.9</v>
      </c>
      <c r="O12" s="97">
        <f t="shared" ref="O12:O74" si="2">L12/K12</f>
        <v>0.1</v>
      </c>
      <c r="P12" s="98">
        <f t="shared" ref="P12:P74" si="3">O12*G12</f>
        <v>2000</v>
      </c>
      <c r="Q12" s="98">
        <f t="shared" ref="Q12:Q74" si="4">G12-P12</f>
        <v>18000</v>
      </c>
    </row>
    <row r="13" spans="2:17" x14ac:dyDescent="0.25">
      <c r="B13" s="36" t="s">
        <v>56</v>
      </c>
      <c r="C13" s="44" t="s">
        <v>58</v>
      </c>
      <c r="D13" s="46" t="s">
        <v>11</v>
      </c>
      <c r="E13" s="38">
        <v>1</v>
      </c>
      <c r="F13" s="41">
        <v>45000</v>
      </c>
      <c r="G13" s="42">
        <f t="shared" si="0"/>
        <v>45000</v>
      </c>
      <c r="H13" s="39"/>
      <c r="I13" s="78"/>
      <c r="J13" s="86" t="s">
        <v>183</v>
      </c>
      <c r="K13" s="95">
        <v>20</v>
      </c>
      <c r="L13" s="8">
        <v>2</v>
      </c>
      <c r="M13" s="96">
        <f t="shared" ref="M13:M76" si="5">K13-L13</f>
        <v>18</v>
      </c>
      <c r="N13" s="97">
        <f t="shared" si="1"/>
        <v>0.9</v>
      </c>
      <c r="O13" s="97">
        <f t="shared" si="2"/>
        <v>0.1</v>
      </c>
      <c r="P13" s="98">
        <f t="shared" si="3"/>
        <v>4500</v>
      </c>
      <c r="Q13" s="98">
        <f t="shared" si="4"/>
        <v>40500</v>
      </c>
    </row>
    <row r="14" spans="2:17" x14ac:dyDescent="0.25">
      <c r="B14" s="36" t="s">
        <v>57</v>
      </c>
      <c r="C14" s="44" t="s">
        <v>96</v>
      </c>
      <c r="D14" s="46" t="s">
        <v>11</v>
      </c>
      <c r="E14" s="38">
        <v>2</v>
      </c>
      <c r="F14" s="41">
        <v>20000</v>
      </c>
      <c r="G14" s="42">
        <f t="shared" si="0"/>
        <v>40000</v>
      </c>
      <c r="H14" s="39"/>
      <c r="I14" s="78"/>
      <c r="J14" s="86" t="s">
        <v>183</v>
      </c>
      <c r="K14" s="95">
        <v>20</v>
      </c>
      <c r="L14" s="8">
        <v>2</v>
      </c>
      <c r="M14" s="96">
        <f t="shared" si="5"/>
        <v>18</v>
      </c>
      <c r="N14" s="97">
        <f t="shared" si="1"/>
        <v>0.9</v>
      </c>
      <c r="O14" s="97">
        <f t="shared" si="2"/>
        <v>0.1</v>
      </c>
      <c r="P14" s="98">
        <f t="shared" si="3"/>
        <v>4000</v>
      </c>
      <c r="Q14" s="98">
        <f t="shared" si="4"/>
        <v>36000</v>
      </c>
    </row>
    <row r="15" spans="2:17" x14ac:dyDescent="0.25">
      <c r="B15" s="36" t="s">
        <v>60</v>
      </c>
      <c r="C15" s="44" t="s">
        <v>156</v>
      </c>
      <c r="D15" s="46" t="s">
        <v>11</v>
      </c>
      <c r="E15" s="38">
        <v>1</v>
      </c>
      <c r="F15" s="41">
        <v>320000</v>
      </c>
      <c r="G15" s="42">
        <f t="shared" si="0"/>
        <v>320000</v>
      </c>
      <c r="H15" s="39"/>
      <c r="I15" s="78"/>
      <c r="J15" s="86" t="s">
        <v>183</v>
      </c>
      <c r="K15" s="95">
        <v>20</v>
      </c>
      <c r="L15" s="8">
        <v>2</v>
      </c>
      <c r="M15" s="96">
        <f t="shared" si="5"/>
        <v>18</v>
      </c>
      <c r="N15" s="97">
        <f t="shared" si="1"/>
        <v>0.9</v>
      </c>
      <c r="O15" s="97">
        <f t="shared" si="2"/>
        <v>0.1</v>
      </c>
      <c r="P15" s="98">
        <f t="shared" si="3"/>
        <v>32000</v>
      </c>
      <c r="Q15" s="98">
        <f t="shared" si="4"/>
        <v>288000</v>
      </c>
    </row>
    <row r="16" spans="2:17" x14ac:dyDescent="0.25">
      <c r="B16" s="36" t="s">
        <v>61</v>
      </c>
      <c r="C16" s="44" t="s">
        <v>59</v>
      </c>
      <c r="D16" s="46" t="s">
        <v>11</v>
      </c>
      <c r="E16" s="38">
        <v>1</v>
      </c>
      <c r="F16" s="41">
        <v>160000</v>
      </c>
      <c r="G16" s="42">
        <f t="shared" si="0"/>
        <v>160000</v>
      </c>
      <c r="H16" s="39"/>
      <c r="I16" s="78"/>
      <c r="J16" s="86" t="s">
        <v>183</v>
      </c>
      <c r="K16" s="95">
        <v>20</v>
      </c>
      <c r="L16" s="8">
        <v>2</v>
      </c>
      <c r="M16" s="96">
        <f t="shared" si="5"/>
        <v>18</v>
      </c>
      <c r="N16" s="97">
        <f t="shared" si="1"/>
        <v>0.9</v>
      </c>
      <c r="O16" s="97">
        <f t="shared" si="2"/>
        <v>0.1</v>
      </c>
      <c r="P16" s="98">
        <f t="shared" si="3"/>
        <v>16000</v>
      </c>
      <c r="Q16" s="98">
        <f t="shared" si="4"/>
        <v>144000</v>
      </c>
    </row>
    <row r="17" spans="2:17" x14ac:dyDescent="0.25">
      <c r="B17" s="36" t="s">
        <v>62</v>
      </c>
      <c r="C17" s="44" t="s">
        <v>154</v>
      </c>
      <c r="D17" s="46" t="s">
        <v>11</v>
      </c>
      <c r="E17" s="38">
        <v>2</v>
      </c>
      <c r="F17" s="41">
        <v>5000</v>
      </c>
      <c r="G17" s="42">
        <f t="shared" si="0"/>
        <v>10000</v>
      </c>
      <c r="H17" s="39"/>
      <c r="I17" s="78"/>
      <c r="J17" s="86" t="s">
        <v>183</v>
      </c>
      <c r="K17" s="95">
        <v>20</v>
      </c>
      <c r="L17" s="8">
        <v>2</v>
      </c>
      <c r="M17" s="96">
        <f t="shared" si="5"/>
        <v>18</v>
      </c>
      <c r="N17" s="97">
        <f t="shared" si="1"/>
        <v>0.9</v>
      </c>
      <c r="O17" s="97">
        <f t="shared" si="2"/>
        <v>0.1</v>
      </c>
      <c r="P17" s="98">
        <f t="shared" si="3"/>
        <v>1000</v>
      </c>
      <c r="Q17" s="98">
        <f t="shared" si="4"/>
        <v>9000</v>
      </c>
    </row>
    <row r="18" spans="2:17" x14ac:dyDescent="0.25">
      <c r="B18" s="36" t="s">
        <v>15</v>
      </c>
      <c r="C18" s="43" t="s">
        <v>63</v>
      </c>
      <c r="D18" s="36"/>
      <c r="E18" s="38"/>
      <c r="F18" s="41"/>
      <c r="G18" s="42"/>
      <c r="H18" s="39"/>
      <c r="I18" s="78"/>
      <c r="J18" s="86"/>
      <c r="K18" s="95"/>
      <c r="L18" s="8"/>
      <c r="M18" s="96"/>
      <c r="N18" s="97"/>
      <c r="O18" s="97"/>
      <c r="P18" s="98"/>
      <c r="Q18" s="98"/>
    </row>
    <row r="19" spans="2:17" x14ac:dyDescent="0.25">
      <c r="B19" s="36" t="s">
        <v>65</v>
      </c>
      <c r="C19" s="44" t="s">
        <v>155</v>
      </c>
      <c r="D19" s="46" t="s">
        <v>11</v>
      </c>
      <c r="E19" s="38">
        <v>3</v>
      </c>
      <c r="F19" s="41">
        <v>20000</v>
      </c>
      <c r="G19" s="42">
        <f t="shared" si="0"/>
        <v>60000</v>
      </c>
      <c r="H19" s="39"/>
      <c r="I19" s="78"/>
      <c r="J19" s="86" t="s">
        <v>183</v>
      </c>
      <c r="K19" s="95">
        <v>20</v>
      </c>
      <c r="L19" s="8">
        <v>2</v>
      </c>
      <c r="M19" s="96">
        <f t="shared" si="5"/>
        <v>18</v>
      </c>
      <c r="N19" s="97">
        <f t="shared" si="1"/>
        <v>0.9</v>
      </c>
      <c r="O19" s="97">
        <f t="shared" si="2"/>
        <v>0.1</v>
      </c>
      <c r="P19" s="98">
        <f t="shared" si="3"/>
        <v>6000</v>
      </c>
      <c r="Q19" s="98">
        <f t="shared" si="4"/>
        <v>54000</v>
      </c>
    </row>
    <row r="20" spans="2:17" x14ac:dyDescent="0.25">
      <c r="B20" s="36" t="s">
        <v>66</v>
      </c>
      <c r="C20" s="44" t="s">
        <v>157</v>
      </c>
      <c r="D20" s="46" t="s">
        <v>11</v>
      </c>
      <c r="E20" s="38">
        <v>1</v>
      </c>
      <c r="F20" s="41">
        <v>23000</v>
      </c>
      <c r="G20" s="42">
        <f t="shared" si="0"/>
        <v>23000</v>
      </c>
      <c r="H20" s="39"/>
      <c r="I20" s="78"/>
      <c r="J20" s="86" t="s">
        <v>183</v>
      </c>
      <c r="K20" s="95">
        <v>20</v>
      </c>
      <c r="L20" s="8">
        <v>2</v>
      </c>
      <c r="M20" s="96">
        <f t="shared" si="5"/>
        <v>18</v>
      </c>
      <c r="N20" s="97">
        <f t="shared" si="1"/>
        <v>0.9</v>
      </c>
      <c r="O20" s="97">
        <f t="shared" si="2"/>
        <v>0.1</v>
      </c>
      <c r="P20" s="98">
        <f t="shared" si="3"/>
        <v>2300</v>
      </c>
      <c r="Q20" s="98">
        <f t="shared" si="4"/>
        <v>20700</v>
      </c>
    </row>
    <row r="21" spans="2:17" x14ac:dyDescent="0.25">
      <c r="B21" s="36" t="s">
        <v>67</v>
      </c>
      <c r="C21" s="73" t="s">
        <v>149</v>
      </c>
      <c r="D21" s="46" t="s">
        <v>11</v>
      </c>
      <c r="E21" s="38">
        <v>2</v>
      </c>
      <c r="F21" s="41">
        <v>60000</v>
      </c>
      <c r="G21" s="42">
        <f t="shared" si="0"/>
        <v>120000</v>
      </c>
      <c r="H21" s="39"/>
      <c r="I21" s="78"/>
      <c r="J21" s="86" t="s">
        <v>183</v>
      </c>
      <c r="K21" s="95">
        <v>20</v>
      </c>
      <c r="L21" s="8">
        <v>2</v>
      </c>
      <c r="M21" s="96">
        <f t="shared" si="5"/>
        <v>18</v>
      </c>
      <c r="N21" s="97">
        <f t="shared" si="1"/>
        <v>0.9</v>
      </c>
      <c r="O21" s="97">
        <f t="shared" si="2"/>
        <v>0.1</v>
      </c>
      <c r="P21" s="98">
        <f t="shared" si="3"/>
        <v>12000</v>
      </c>
      <c r="Q21" s="98">
        <f t="shared" si="4"/>
        <v>108000</v>
      </c>
    </row>
    <row r="22" spans="2:17" x14ac:dyDescent="0.25">
      <c r="B22" s="36" t="s">
        <v>68</v>
      </c>
      <c r="C22" s="44" t="s">
        <v>158</v>
      </c>
      <c r="D22" s="46" t="s">
        <v>11</v>
      </c>
      <c r="E22" s="38">
        <v>1</v>
      </c>
      <c r="F22" s="41">
        <v>42000</v>
      </c>
      <c r="G22" s="42">
        <f t="shared" si="0"/>
        <v>42000</v>
      </c>
      <c r="H22" s="39"/>
      <c r="I22" s="78"/>
      <c r="J22" s="86" t="s">
        <v>183</v>
      </c>
      <c r="K22" s="95">
        <v>20</v>
      </c>
      <c r="L22" s="8">
        <v>2</v>
      </c>
      <c r="M22" s="96">
        <f t="shared" si="5"/>
        <v>18</v>
      </c>
      <c r="N22" s="97">
        <f t="shared" si="1"/>
        <v>0.9</v>
      </c>
      <c r="O22" s="97">
        <f t="shared" si="2"/>
        <v>0.1</v>
      </c>
      <c r="P22" s="98">
        <f t="shared" si="3"/>
        <v>4200</v>
      </c>
      <c r="Q22" s="98">
        <f t="shared" si="4"/>
        <v>37800</v>
      </c>
    </row>
    <row r="23" spans="2:17" x14ac:dyDescent="0.25">
      <c r="B23" s="36" t="s">
        <v>69</v>
      </c>
      <c r="C23" s="44" t="s">
        <v>150</v>
      </c>
      <c r="D23" s="46" t="s">
        <v>11</v>
      </c>
      <c r="E23" s="38">
        <v>1</v>
      </c>
      <c r="F23" s="41">
        <v>80000</v>
      </c>
      <c r="G23" s="42">
        <f t="shared" si="0"/>
        <v>80000</v>
      </c>
      <c r="H23" s="39"/>
      <c r="I23" s="78"/>
      <c r="J23" s="86" t="s">
        <v>183</v>
      </c>
      <c r="K23" s="95">
        <v>20</v>
      </c>
      <c r="L23" s="8">
        <v>2</v>
      </c>
      <c r="M23" s="96">
        <f t="shared" si="5"/>
        <v>18</v>
      </c>
      <c r="N23" s="97">
        <f t="shared" si="1"/>
        <v>0.9</v>
      </c>
      <c r="O23" s="97">
        <f t="shared" si="2"/>
        <v>0.1</v>
      </c>
      <c r="P23" s="98">
        <f t="shared" si="3"/>
        <v>8000</v>
      </c>
      <c r="Q23" s="98">
        <f t="shared" si="4"/>
        <v>72000</v>
      </c>
    </row>
    <row r="24" spans="2:17" x14ac:dyDescent="0.25">
      <c r="B24" s="36" t="s">
        <v>70</v>
      </c>
      <c r="C24" s="44" t="s">
        <v>159</v>
      </c>
      <c r="D24" s="46" t="s">
        <v>11</v>
      </c>
      <c r="E24" s="38">
        <v>1</v>
      </c>
      <c r="F24" s="41">
        <v>13000</v>
      </c>
      <c r="G24" s="42">
        <f t="shared" si="0"/>
        <v>13000</v>
      </c>
      <c r="H24" s="39"/>
      <c r="I24" s="78"/>
      <c r="J24" s="86" t="s">
        <v>183</v>
      </c>
      <c r="K24" s="95">
        <v>20</v>
      </c>
      <c r="L24" s="8">
        <v>2</v>
      </c>
      <c r="M24" s="96">
        <f t="shared" si="5"/>
        <v>18</v>
      </c>
      <c r="N24" s="97">
        <f t="shared" si="1"/>
        <v>0.9</v>
      </c>
      <c r="O24" s="97">
        <f t="shared" si="2"/>
        <v>0.1</v>
      </c>
      <c r="P24" s="98">
        <f t="shared" si="3"/>
        <v>1300</v>
      </c>
      <c r="Q24" s="98">
        <f t="shared" si="4"/>
        <v>11700</v>
      </c>
    </row>
    <row r="25" spans="2:17" x14ac:dyDescent="0.25">
      <c r="B25" s="36" t="s">
        <v>16</v>
      </c>
      <c r="C25" s="43" t="s">
        <v>64</v>
      </c>
      <c r="D25" s="36"/>
      <c r="E25" s="38"/>
      <c r="F25" s="41"/>
      <c r="G25" s="42"/>
      <c r="H25" s="39"/>
      <c r="I25" s="78"/>
      <c r="J25" s="86"/>
      <c r="K25" s="95"/>
      <c r="L25" s="8"/>
      <c r="M25" s="96"/>
      <c r="N25" s="97"/>
      <c r="O25" s="97"/>
      <c r="P25" s="98"/>
      <c r="Q25" s="98"/>
    </row>
    <row r="26" spans="2:17" x14ac:dyDescent="0.25">
      <c r="B26" s="36" t="s">
        <v>71</v>
      </c>
      <c r="C26" s="44" t="s">
        <v>145</v>
      </c>
      <c r="D26" s="46" t="s">
        <v>11</v>
      </c>
      <c r="E26" s="38">
        <v>1</v>
      </c>
      <c r="F26" s="41">
        <v>12000</v>
      </c>
      <c r="G26" s="42">
        <f t="shared" si="0"/>
        <v>12000</v>
      </c>
      <c r="H26" s="39"/>
      <c r="I26" s="78"/>
      <c r="J26" s="86" t="s">
        <v>183</v>
      </c>
      <c r="K26" s="95">
        <v>20</v>
      </c>
      <c r="L26" s="8">
        <v>2</v>
      </c>
      <c r="M26" s="96">
        <f t="shared" si="5"/>
        <v>18</v>
      </c>
      <c r="N26" s="97">
        <f t="shared" si="1"/>
        <v>0.9</v>
      </c>
      <c r="O26" s="97">
        <f t="shared" si="2"/>
        <v>0.1</v>
      </c>
      <c r="P26" s="98">
        <f t="shared" si="3"/>
        <v>1200</v>
      </c>
      <c r="Q26" s="98">
        <f t="shared" si="4"/>
        <v>10800</v>
      </c>
    </row>
    <row r="27" spans="2:17" x14ac:dyDescent="0.25">
      <c r="B27" s="36" t="s">
        <v>72</v>
      </c>
      <c r="C27" s="44" t="s">
        <v>160</v>
      </c>
      <c r="D27" s="46" t="s">
        <v>11</v>
      </c>
      <c r="E27" s="38">
        <v>1</v>
      </c>
      <c r="F27" s="41">
        <v>4000</v>
      </c>
      <c r="G27" s="42">
        <f t="shared" si="0"/>
        <v>4000</v>
      </c>
      <c r="H27" s="39"/>
      <c r="I27" s="78"/>
      <c r="J27" s="86" t="s">
        <v>183</v>
      </c>
      <c r="K27" s="95">
        <v>20</v>
      </c>
      <c r="L27" s="8">
        <v>2</v>
      </c>
      <c r="M27" s="96">
        <f t="shared" si="5"/>
        <v>18</v>
      </c>
      <c r="N27" s="97">
        <f t="shared" si="1"/>
        <v>0.9</v>
      </c>
      <c r="O27" s="97">
        <f t="shared" si="2"/>
        <v>0.1</v>
      </c>
      <c r="P27" s="98">
        <f t="shared" si="3"/>
        <v>400</v>
      </c>
      <c r="Q27" s="98">
        <f t="shared" si="4"/>
        <v>3600</v>
      </c>
    </row>
    <row r="28" spans="2:17" x14ac:dyDescent="0.25">
      <c r="B28" s="36" t="s">
        <v>73</v>
      </c>
      <c r="C28" s="44" t="s">
        <v>161</v>
      </c>
      <c r="D28" s="46" t="s">
        <v>11</v>
      </c>
      <c r="E28" s="38">
        <v>2</v>
      </c>
      <c r="F28" s="41">
        <v>17000</v>
      </c>
      <c r="G28" s="42">
        <f t="shared" si="0"/>
        <v>34000</v>
      </c>
      <c r="H28" s="39"/>
      <c r="I28" s="78"/>
      <c r="J28" s="86" t="s">
        <v>183</v>
      </c>
      <c r="K28" s="95">
        <v>20</v>
      </c>
      <c r="L28" s="8">
        <v>2</v>
      </c>
      <c r="M28" s="96">
        <f t="shared" si="5"/>
        <v>18</v>
      </c>
      <c r="N28" s="97">
        <f t="shared" si="1"/>
        <v>0.9</v>
      </c>
      <c r="O28" s="97">
        <f t="shared" si="2"/>
        <v>0.1</v>
      </c>
      <c r="P28" s="98">
        <f t="shared" si="3"/>
        <v>3400</v>
      </c>
      <c r="Q28" s="98">
        <f t="shared" si="4"/>
        <v>30600</v>
      </c>
    </row>
    <row r="29" spans="2:17" x14ac:dyDescent="0.25">
      <c r="B29" s="36" t="s">
        <v>74</v>
      </c>
      <c r="C29" s="44" t="s">
        <v>162</v>
      </c>
      <c r="D29" s="46" t="s">
        <v>11</v>
      </c>
      <c r="E29" s="38">
        <v>1</v>
      </c>
      <c r="F29" s="41">
        <v>12000</v>
      </c>
      <c r="G29" s="42">
        <f t="shared" si="0"/>
        <v>12000</v>
      </c>
      <c r="H29" s="39"/>
      <c r="I29" s="78"/>
      <c r="J29" s="86" t="s">
        <v>183</v>
      </c>
      <c r="K29" s="95">
        <v>20</v>
      </c>
      <c r="L29" s="8">
        <v>2</v>
      </c>
      <c r="M29" s="96">
        <f t="shared" si="5"/>
        <v>18</v>
      </c>
      <c r="N29" s="97">
        <f t="shared" si="1"/>
        <v>0.9</v>
      </c>
      <c r="O29" s="97">
        <f t="shared" si="2"/>
        <v>0.1</v>
      </c>
      <c r="P29" s="98">
        <f t="shared" si="3"/>
        <v>1200</v>
      </c>
      <c r="Q29" s="98">
        <f t="shared" si="4"/>
        <v>10800</v>
      </c>
    </row>
    <row r="30" spans="2:17" x14ac:dyDescent="0.25">
      <c r="B30" s="36" t="s">
        <v>75</v>
      </c>
      <c r="C30" s="44" t="s">
        <v>163</v>
      </c>
      <c r="D30" s="46" t="s">
        <v>11</v>
      </c>
      <c r="E30" s="38">
        <v>1</v>
      </c>
      <c r="F30" s="41">
        <v>12000</v>
      </c>
      <c r="G30" s="42">
        <f t="shared" si="0"/>
        <v>12000</v>
      </c>
      <c r="H30" s="39"/>
      <c r="I30" s="78"/>
      <c r="J30" s="86" t="s">
        <v>183</v>
      </c>
      <c r="K30" s="95">
        <v>20</v>
      </c>
      <c r="L30" s="8">
        <v>2</v>
      </c>
      <c r="M30" s="96">
        <f t="shared" si="5"/>
        <v>18</v>
      </c>
      <c r="N30" s="97">
        <f t="shared" si="1"/>
        <v>0.9</v>
      </c>
      <c r="O30" s="97">
        <f t="shared" si="2"/>
        <v>0.1</v>
      </c>
      <c r="P30" s="98">
        <f t="shared" si="3"/>
        <v>1200</v>
      </c>
      <c r="Q30" s="98">
        <f t="shared" si="4"/>
        <v>10800</v>
      </c>
    </row>
    <row r="31" spans="2:17" ht="120" x14ac:dyDescent="0.25">
      <c r="B31" s="36" t="s">
        <v>17</v>
      </c>
      <c r="C31" s="74" t="s">
        <v>142</v>
      </c>
      <c r="D31" s="36" t="s">
        <v>11</v>
      </c>
      <c r="E31" s="38">
        <v>1</v>
      </c>
      <c r="F31" s="41">
        <v>1523000</v>
      </c>
      <c r="G31" s="42">
        <f t="shared" si="0"/>
        <v>1523000</v>
      </c>
      <c r="H31" s="39"/>
      <c r="I31" s="78"/>
      <c r="J31" s="86" t="s">
        <v>183</v>
      </c>
      <c r="K31" s="95">
        <v>10</v>
      </c>
      <c r="L31" s="8">
        <v>2</v>
      </c>
      <c r="M31" s="96">
        <f t="shared" si="5"/>
        <v>8</v>
      </c>
      <c r="N31" s="97">
        <f t="shared" si="1"/>
        <v>0.8</v>
      </c>
      <c r="O31" s="97">
        <f t="shared" si="2"/>
        <v>0.2</v>
      </c>
      <c r="P31" s="98">
        <f t="shared" si="3"/>
        <v>304600</v>
      </c>
      <c r="Q31" s="98">
        <f t="shared" si="4"/>
        <v>1218400</v>
      </c>
    </row>
    <row r="32" spans="2:17" x14ac:dyDescent="0.25">
      <c r="B32" s="36"/>
      <c r="C32" s="43"/>
      <c r="D32" s="37"/>
      <c r="E32" s="38"/>
      <c r="F32" s="41"/>
      <c r="G32" s="45" t="s">
        <v>47</v>
      </c>
      <c r="H32" s="39">
        <f>SUM(G10:G31)</f>
        <v>6380000</v>
      </c>
      <c r="I32" s="78"/>
      <c r="J32" s="86"/>
      <c r="K32" s="95"/>
      <c r="L32" s="8"/>
      <c r="M32" s="96"/>
      <c r="N32" s="97"/>
      <c r="O32" s="97"/>
      <c r="P32" s="98"/>
      <c r="Q32" s="98"/>
    </row>
    <row r="33" spans="2:17" x14ac:dyDescent="0.25">
      <c r="B33" s="10" t="s">
        <v>18</v>
      </c>
      <c r="C33" s="11" t="s">
        <v>115</v>
      </c>
      <c r="D33" s="29"/>
      <c r="E33" s="30"/>
      <c r="F33" s="32"/>
      <c r="G33" s="58"/>
      <c r="H33" s="28">
        <f>H41</f>
        <v>1550000</v>
      </c>
      <c r="I33" s="77">
        <f>H33/$H$107</f>
        <v>1.9834338486422437E-2</v>
      </c>
      <c r="J33" s="86"/>
      <c r="K33" s="95"/>
      <c r="L33" s="8"/>
      <c r="M33" s="96"/>
      <c r="N33" s="97"/>
      <c r="O33" s="97"/>
      <c r="P33" s="98"/>
      <c r="Q33" s="98"/>
    </row>
    <row r="34" spans="2:17" x14ac:dyDescent="0.25">
      <c r="B34" s="47" t="s">
        <v>19</v>
      </c>
      <c r="C34" s="53" t="s">
        <v>78</v>
      </c>
      <c r="D34" s="49"/>
      <c r="E34" s="50"/>
      <c r="F34" s="51"/>
      <c r="G34" s="42"/>
      <c r="H34" s="52"/>
      <c r="I34" s="78"/>
      <c r="J34" s="87"/>
      <c r="K34" s="95"/>
      <c r="L34" s="8"/>
      <c r="M34" s="96"/>
      <c r="N34" s="97"/>
      <c r="O34" s="97"/>
      <c r="P34" s="98"/>
      <c r="Q34" s="98"/>
    </row>
    <row r="35" spans="2:17" x14ac:dyDescent="0.25">
      <c r="B35" s="47" t="s">
        <v>76</v>
      </c>
      <c r="C35" s="48" t="s">
        <v>113</v>
      </c>
      <c r="D35" s="49" t="s">
        <v>11</v>
      </c>
      <c r="E35" s="50">
        <v>1</v>
      </c>
      <c r="F35" s="51">
        <v>10000</v>
      </c>
      <c r="G35" s="42">
        <f t="shared" si="0"/>
        <v>10000</v>
      </c>
      <c r="H35" s="52"/>
      <c r="I35" s="78"/>
      <c r="J35" s="86" t="s">
        <v>183</v>
      </c>
      <c r="K35" s="95">
        <v>20</v>
      </c>
      <c r="L35" s="8">
        <v>2</v>
      </c>
      <c r="M35" s="96">
        <f t="shared" si="5"/>
        <v>18</v>
      </c>
      <c r="N35" s="97">
        <f t="shared" si="1"/>
        <v>0.9</v>
      </c>
      <c r="O35" s="97">
        <f t="shared" si="2"/>
        <v>0.1</v>
      </c>
      <c r="P35" s="98">
        <f t="shared" si="3"/>
        <v>1000</v>
      </c>
      <c r="Q35" s="98">
        <f t="shared" si="4"/>
        <v>9000</v>
      </c>
    </row>
    <row r="36" spans="2:17" x14ac:dyDescent="0.25">
      <c r="B36" s="47" t="s">
        <v>77</v>
      </c>
      <c r="C36" s="48" t="s">
        <v>164</v>
      </c>
      <c r="D36" s="49" t="s">
        <v>11</v>
      </c>
      <c r="E36" s="50">
        <v>1</v>
      </c>
      <c r="F36" s="51">
        <v>18000</v>
      </c>
      <c r="G36" s="42">
        <f t="shared" si="0"/>
        <v>18000</v>
      </c>
      <c r="H36" s="52"/>
      <c r="I36" s="78"/>
      <c r="J36" s="88" t="s">
        <v>186</v>
      </c>
      <c r="K36" s="95">
        <v>20</v>
      </c>
      <c r="L36" s="8">
        <v>2</v>
      </c>
      <c r="M36" s="96">
        <f t="shared" si="5"/>
        <v>18</v>
      </c>
      <c r="N36" s="97">
        <f t="shared" si="1"/>
        <v>0.9</v>
      </c>
      <c r="O36" s="97">
        <f t="shared" si="2"/>
        <v>0.1</v>
      </c>
      <c r="P36" s="98">
        <f t="shared" si="3"/>
        <v>1800</v>
      </c>
      <c r="Q36" s="98">
        <f t="shared" si="4"/>
        <v>16200</v>
      </c>
    </row>
    <row r="37" spans="2:17" x14ac:dyDescent="0.25">
      <c r="B37" s="47" t="s">
        <v>99</v>
      </c>
      <c r="C37" s="48" t="s">
        <v>165</v>
      </c>
      <c r="D37" s="49" t="s">
        <v>11</v>
      </c>
      <c r="E37" s="50">
        <v>2</v>
      </c>
      <c r="F37" s="51">
        <v>90000</v>
      </c>
      <c r="G37" s="42">
        <f t="shared" si="0"/>
        <v>180000</v>
      </c>
      <c r="H37" s="52"/>
      <c r="I37" s="78"/>
      <c r="J37" s="86" t="s">
        <v>183</v>
      </c>
      <c r="K37" s="95">
        <v>8</v>
      </c>
      <c r="L37" s="8">
        <v>2</v>
      </c>
      <c r="M37" s="96">
        <f t="shared" si="5"/>
        <v>6</v>
      </c>
      <c r="N37" s="97">
        <f t="shared" si="1"/>
        <v>0.75</v>
      </c>
      <c r="O37" s="97">
        <f t="shared" si="2"/>
        <v>0.25</v>
      </c>
      <c r="P37" s="98">
        <f t="shared" si="3"/>
        <v>45000</v>
      </c>
      <c r="Q37" s="98">
        <f t="shared" si="4"/>
        <v>135000</v>
      </c>
    </row>
    <row r="38" spans="2:17" x14ac:dyDescent="0.25">
      <c r="B38" s="47" t="s">
        <v>20</v>
      </c>
      <c r="C38" s="53" t="s">
        <v>79</v>
      </c>
      <c r="D38" s="49"/>
      <c r="E38" s="50"/>
      <c r="F38" s="51"/>
      <c r="G38" s="42"/>
      <c r="H38" s="52"/>
      <c r="I38" s="78"/>
      <c r="J38" s="87"/>
      <c r="K38" s="95"/>
      <c r="L38" s="8"/>
      <c r="M38" s="96"/>
      <c r="N38" s="97"/>
      <c r="O38" s="97"/>
      <c r="P38" s="98"/>
      <c r="Q38" s="98"/>
    </row>
    <row r="39" spans="2:17" ht="225" x14ac:dyDescent="0.25">
      <c r="B39" s="47" t="s">
        <v>80</v>
      </c>
      <c r="C39" s="54" t="s">
        <v>97</v>
      </c>
      <c r="D39" s="50" t="s">
        <v>11</v>
      </c>
      <c r="E39" s="50">
        <v>1</v>
      </c>
      <c r="F39" s="51">
        <v>1300000</v>
      </c>
      <c r="G39" s="42">
        <f t="shared" si="0"/>
        <v>1300000</v>
      </c>
      <c r="H39" s="52"/>
      <c r="I39" s="78"/>
      <c r="J39" s="89" t="s">
        <v>187</v>
      </c>
      <c r="K39" s="95">
        <v>15</v>
      </c>
      <c r="L39" s="8">
        <v>2</v>
      </c>
      <c r="M39" s="96">
        <f t="shared" si="5"/>
        <v>13</v>
      </c>
      <c r="N39" s="97">
        <f t="shared" si="1"/>
        <v>0.8666666666666667</v>
      </c>
      <c r="O39" s="97">
        <f t="shared" si="2"/>
        <v>0.13333333333333333</v>
      </c>
      <c r="P39" s="98">
        <f t="shared" si="3"/>
        <v>173333.33333333334</v>
      </c>
      <c r="Q39" s="98">
        <f t="shared" si="4"/>
        <v>1126666.6666666667</v>
      </c>
    </row>
    <row r="40" spans="2:17" x14ac:dyDescent="0.25">
      <c r="B40" s="47" t="s">
        <v>81</v>
      </c>
      <c r="C40" s="48" t="s">
        <v>98</v>
      </c>
      <c r="D40" s="49" t="s">
        <v>11</v>
      </c>
      <c r="E40" s="50">
        <v>6</v>
      </c>
      <c r="F40" s="51">
        <v>7000</v>
      </c>
      <c r="G40" s="42">
        <f t="shared" si="0"/>
        <v>42000</v>
      </c>
      <c r="H40" s="52"/>
      <c r="I40" s="78"/>
      <c r="J40" s="90" t="s">
        <v>188</v>
      </c>
      <c r="K40" s="95">
        <v>20</v>
      </c>
      <c r="L40" s="8">
        <v>2</v>
      </c>
      <c r="M40" s="96">
        <f t="shared" si="5"/>
        <v>18</v>
      </c>
      <c r="N40" s="97">
        <f t="shared" si="1"/>
        <v>0.9</v>
      </c>
      <c r="O40" s="97">
        <f t="shared" si="2"/>
        <v>0.1</v>
      </c>
      <c r="P40" s="98">
        <f t="shared" si="3"/>
        <v>4200</v>
      </c>
      <c r="Q40" s="98">
        <f t="shared" si="4"/>
        <v>37800</v>
      </c>
    </row>
    <row r="41" spans="2:17" ht="15.75" thickBot="1" x14ac:dyDescent="0.3">
      <c r="B41" s="47"/>
      <c r="C41" s="48"/>
      <c r="D41" s="49"/>
      <c r="E41" s="50"/>
      <c r="F41" s="51"/>
      <c r="G41" s="34" t="s">
        <v>47</v>
      </c>
      <c r="H41" s="35">
        <f>SUM(G34:G40)</f>
        <v>1550000</v>
      </c>
      <c r="I41" s="78"/>
      <c r="J41" s="90"/>
      <c r="K41" s="95"/>
      <c r="L41" s="8"/>
      <c r="M41" s="96"/>
      <c r="N41" s="97"/>
      <c r="O41" s="97"/>
      <c r="P41" s="98"/>
      <c r="Q41" s="98"/>
    </row>
    <row r="42" spans="2:17" x14ac:dyDescent="0.25">
      <c r="B42" s="10" t="s">
        <v>21</v>
      </c>
      <c r="C42" s="11" t="s">
        <v>114</v>
      </c>
      <c r="D42" s="29"/>
      <c r="E42" s="30"/>
      <c r="F42" s="32"/>
      <c r="G42" s="58"/>
      <c r="H42" s="31">
        <f>H61</f>
        <v>683000</v>
      </c>
      <c r="I42" s="77">
        <f>H42/H107</f>
        <v>8.7399052814364671E-3</v>
      </c>
      <c r="J42" s="90"/>
      <c r="K42" s="95"/>
      <c r="L42" s="8"/>
      <c r="M42" s="96"/>
      <c r="N42" s="97"/>
      <c r="O42" s="97"/>
      <c r="P42" s="98"/>
      <c r="Q42" s="98"/>
    </row>
    <row r="43" spans="2:17" x14ac:dyDescent="0.25">
      <c r="B43" s="47" t="s">
        <v>24</v>
      </c>
      <c r="C43" s="53" t="s">
        <v>94</v>
      </c>
      <c r="D43" s="49"/>
      <c r="E43" s="50"/>
      <c r="F43" s="51"/>
      <c r="G43" s="42">
        <f t="shared" si="0"/>
        <v>0</v>
      </c>
      <c r="H43" s="52"/>
      <c r="I43" s="78"/>
      <c r="J43" s="87"/>
      <c r="K43" s="95"/>
      <c r="L43" s="8"/>
      <c r="M43" s="96"/>
      <c r="N43" s="97"/>
      <c r="O43" s="97"/>
      <c r="P43" s="98"/>
      <c r="Q43" s="98"/>
    </row>
    <row r="44" spans="2:17" x14ac:dyDescent="0.25">
      <c r="B44" s="47" t="s">
        <v>83</v>
      </c>
      <c r="C44" s="48" t="s">
        <v>166</v>
      </c>
      <c r="D44" s="49" t="s">
        <v>11</v>
      </c>
      <c r="E44" s="50">
        <v>2</v>
      </c>
      <c r="F44" s="51">
        <v>22000</v>
      </c>
      <c r="G44" s="42">
        <f t="shared" si="0"/>
        <v>44000</v>
      </c>
      <c r="H44" s="52"/>
      <c r="I44" s="78"/>
      <c r="J44" s="86" t="s">
        <v>183</v>
      </c>
      <c r="K44" s="95">
        <v>20</v>
      </c>
      <c r="L44" s="8">
        <v>2</v>
      </c>
      <c r="M44" s="96">
        <f t="shared" si="5"/>
        <v>18</v>
      </c>
      <c r="N44" s="97">
        <f t="shared" si="1"/>
        <v>0.9</v>
      </c>
      <c r="O44" s="97">
        <f t="shared" si="2"/>
        <v>0.1</v>
      </c>
      <c r="P44" s="98">
        <f t="shared" si="3"/>
        <v>4400</v>
      </c>
      <c r="Q44" s="98">
        <f t="shared" si="4"/>
        <v>39600</v>
      </c>
    </row>
    <row r="45" spans="2:17" x14ac:dyDescent="0.25">
      <c r="B45" s="47" t="s">
        <v>84</v>
      </c>
      <c r="C45" s="48" t="s">
        <v>167</v>
      </c>
      <c r="D45" s="49" t="s">
        <v>11</v>
      </c>
      <c r="E45" s="50">
        <v>2</v>
      </c>
      <c r="F45" s="51">
        <v>8000</v>
      </c>
      <c r="G45" s="42">
        <f t="shared" si="0"/>
        <v>16000</v>
      </c>
      <c r="H45" s="52"/>
      <c r="I45" s="78"/>
      <c r="J45" s="86" t="s">
        <v>183</v>
      </c>
      <c r="K45" s="95">
        <v>20</v>
      </c>
      <c r="L45" s="8">
        <v>2</v>
      </c>
      <c r="M45" s="96">
        <f t="shared" si="5"/>
        <v>18</v>
      </c>
      <c r="N45" s="97">
        <f t="shared" si="1"/>
        <v>0.9</v>
      </c>
      <c r="O45" s="97">
        <f t="shared" si="2"/>
        <v>0.1</v>
      </c>
      <c r="P45" s="98">
        <f t="shared" si="3"/>
        <v>1600</v>
      </c>
      <c r="Q45" s="98">
        <f t="shared" si="4"/>
        <v>14400</v>
      </c>
    </row>
    <row r="46" spans="2:17" x14ac:dyDescent="0.25">
      <c r="B46" s="47" t="s">
        <v>85</v>
      </c>
      <c r="C46" s="48" t="s">
        <v>182</v>
      </c>
      <c r="D46" s="49" t="s">
        <v>11</v>
      </c>
      <c r="E46" s="50">
        <v>1</v>
      </c>
      <c r="F46" s="51">
        <v>27000</v>
      </c>
      <c r="G46" s="42">
        <f t="shared" si="0"/>
        <v>27000</v>
      </c>
      <c r="H46" s="52"/>
      <c r="I46" s="78"/>
      <c r="J46" s="86" t="s">
        <v>183</v>
      </c>
      <c r="K46" s="95">
        <v>20</v>
      </c>
      <c r="L46" s="8">
        <v>2</v>
      </c>
      <c r="M46" s="96">
        <f t="shared" si="5"/>
        <v>18</v>
      </c>
      <c r="N46" s="97">
        <f t="shared" si="1"/>
        <v>0.9</v>
      </c>
      <c r="O46" s="97">
        <f t="shared" si="2"/>
        <v>0.1</v>
      </c>
      <c r="P46" s="98">
        <f t="shared" si="3"/>
        <v>2700</v>
      </c>
      <c r="Q46" s="98">
        <f t="shared" si="4"/>
        <v>24300</v>
      </c>
    </row>
    <row r="47" spans="2:17" x14ac:dyDescent="0.25">
      <c r="B47" s="47" t="s">
        <v>86</v>
      </c>
      <c r="C47" s="48" t="s">
        <v>152</v>
      </c>
      <c r="D47" s="49" t="s">
        <v>11</v>
      </c>
      <c r="E47" s="50">
        <v>2</v>
      </c>
      <c r="F47" s="51">
        <v>30000</v>
      </c>
      <c r="G47" s="42">
        <f t="shared" si="0"/>
        <v>60000</v>
      </c>
      <c r="H47" s="52"/>
      <c r="I47" s="78"/>
      <c r="J47" s="86" t="s">
        <v>183</v>
      </c>
      <c r="K47" s="95">
        <v>20</v>
      </c>
      <c r="L47" s="8">
        <v>2</v>
      </c>
      <c r="M47" s="96">
        <f t="shared" si="5"/>
        <v>18</v>
      </c>
      <c r="N47" s="97">
        <f t="shared" si="1"/>
        <v>0.9</v>
      </c>
      <c r="O47" s="97">
        <f t="shared" si="2"/>
        <v>0.1</v>
      </c>
      <c r="P47" s="98">
        <f t="shared" si="3"/>
        <v>6000</v>
      </c>
      <c r="Q47" s="98">
        <f t="shared" si="4"/>
        <v>54000</v>
      </c>
    </row>
    <row r="48" spans="2:17" x14ac:dyDescent="0.25">
      <c r="B48" s="47" t="s">
        <v>87</v>
      </c>
      <c r="C48" s="48" t="s">
        <v>170</v>
      </c>
      <c r="D48" s="49" t="s">
        <v>11</v>
      </c>
      <c r="E48" s="50">
        <v>2</v>
      </c>
      <c r="F48" s="51">
        <v>6000</v>
      </c>
      <c r="G48" s="42">
        <f t="shared" si="0"/>
        <v>12000</v>
      </c>
      <c r="H48" s="52"/>
      <c r="I48" s="78"/>
      <c r="J48" s="86" t="s">
        <v>183</v>
      </c>
      <c r="K48" s="95">
        <v>20</v>
      </c>
      <c r="L48" s="8">
        <v>2</v>
      </c>
      <c r="M48" s="96">
        <f t="shared" si="5"/>
        <v>18</v>
      </c>
      <c r="N48" s="97">
        <f t="shared" si="1"/>
        <v>0.9</v>
      </c>
      <c r="O48" s="97">
        <f t="shared" si="2"/>
        <v>0.1</v>
      </c>
      <c r="P48" s="98">
        <f t="shared" si="3"/>
        <v>1200</v>
      </c>
      <c r="Q48" s="98">
        <f t="shared" si="4"/>
        <v>10800</v>
      </c>
    </row>
    <row r="49" spans="1:17" x14ac:dyDescent="0.25">
      <c r="B49" s="47" t="s">
        <v>88</v>
      </c>
      <c r="C49" s="48" t="s">
        <v>169</v>
      </c>
      <c r="D49" s="49" t="s">
        <v>11</v>
      </c>
      <c r="E49" s="50">
        <v>2</v>
      </c>
      <c r="F49" s="51">
        <v>6000</v>
      </c>
      <c r="G49" s="42">
        <f t="shared" si="0"/>
        <v>12000</v>
      </c>
      <c r="H49" s="52"/>
      <c r="I49" s="78"/>
      <c r="J49" s="86" t="s">
        <v>183</v>
      </c>
      <c r="K49" s="95">
        <v>20</v>
      </c>
      <c r="L49" s="8">
        <v>2</v>
      </c>
      <c r="M49" s="96">
        <f t="shared" si="5"/>
        <v>18</v>
      </c>
      <c r="N49" s="97">
        <f t="shared" si="1"/>
        <v>0.9</v>
      </c>
      <c r="O49" s="97">
        <f t="shared" si="2"/>
        <v>0.1</v>
      </c>
      <c r="P49" s="98">
        <f t="shared" si="3"/>
        <v>1200</v>
      </c>
      <c r="Q49" s="98">
        <f t="shared" si="4"/>
        <v>10800</v>
      </c>
    </row>
    <row r="50" spans="1:17" x14ac:dyDescent="0.25">
      <c r="B50" s="47" t="s">
        <v>89</v>
      </c>
      <c r="C50" s="48" t="s">
        <v>101</v>
      </c>
      <c r="D50" s="49" t="s">
        <v>11</v>
      </c>
      <c r="E50" s="50">
        <v>1</v>
      </c>
      <c r="F50" s="56">
        <v>90000</v>
      </c>
      <c r="G50" s="42">
        <f>E50*F50</f>
        <v>90000</v>
      </c>
      <c r="H50" s="52"/>
      <c r="I50" s="78"/>
      <c r="J50" s="86" t="s">
        <v>183</v>
      </c>
      <c r="K50" s="95">
        <v>8</v>
      </c>
      <c r="L50" s="8">
        <v>2</v>
      </c>
      <c r="M50" s="96">
        <f t="shared" si="5"/>
        <v>6</v>
      </c>
      <c r="N50" s="97">
        <f t="shared" si="1"/>
        <v>0.75</v>
      </c>
      <c r="O50" s="97">
        <f t="shared" si="2"/>
        <v>0.25</v>
      </c>
      <c r="P50" s="98">
        <f t="shared" si="3"/>
        <v>22500</v>
      </c>
      <c r="Q50" s="98">
        <f t="shared" si="4"/>
        <v>67500</v>
      </c>
    </row>
    <row r="51" spans="1:17" x14ac:dyDescent="0.25">
      <c r="B51" s="47" t="s">
        <v>116</v>
      </c>
      <c r="C51" s="48" t="s">
        <v>151</v>
      </c>
      <c r="D51" s="49" t="s">
        <v>11</v>
      </c>
      <c r="E51" s="50">
        <v>1</v>
      </c>
      <c r="F51" s="51">
        <v>60000</v>
      </c>
      <c r="G51" s="42">
        <f t="shared" si="0"/>
        <v>60000</v>
      </c>
      <c r="H51" s="52"/>
      <c r="I51" s="78"/>
      <c r="J51" s="86" t="s">
        <v>183</v>
      </c>
      <c r="K51" s="95">
        <v>20</v>
      </c>
      <c r="L51" s="8">
        <v>2</v>
      </c>
      <c r="M51" s="96">
        <f t="shared" si="5"/>
        <v>18</v>
      </c>
      <c r="N51" s="97">
        <f t="shared" si="1"/>
        <v>0.9</v>
      </c>
      <c r="O51" s="97">
        <f t="shared" si="2"/>
        <v>0.1</v>
      </c>
      <c r="P51" s="98">
        <f t="shared" si="3"/>
        <v>6000</v>
      </c>
      <c r="Q51" s="98">
        <f t="shared" si="4"/>
        <v>54000</v>
      </c>
    </row>
    <row r="52" spans="1:17" x14ac:dyDescent="0.25">
      <c r="B52" s="47" t="s">
        <v>25</v>
      </c>
      <c r="C52" s="53" t="s">
        <v>95</v>
      </c>
      <c r="D52" s="49"/>
      <c r="E52" s="50"/>
      <c r="F52" s="51"/>
      <c r="G52" s="42"/>
      <c r="H52" s="52"/>
      <c r="I52" s="78"/>
      <c r="J52" s="87"/>
      <c r="K52" s="95"/>
      <c r="L52" s="8"/>
      <c r="M52" s="96"/>
      <c r="N52" s="97"/>
      <c r="O52" s="97"/>
      <c r="P52" s="98"/>
      <c r="Q52" s="98"/>
    </row>
    <row r="53" spans="1:17" x14ac:dyDescent="0.25">
      <c r="B53" s="47" t="s">
        <v>117</v>
      </c>
      <c r="C53" s="48" t="s">
        <v>151</v>
      </c>
      <c r="D53" s="49" t="s">
        <v>11</v>
      </c>
      <c r="E53" s="50">
        <v>2</v>
      </c>
      <c r="F53" s="51">
        <v>60000</v>
      </c>
      <c r="G53" s="42">
        <f t="shared" si="0"/>
        <v>120000</v>
      </c>
      <c r="H53" s="52"/>
      <c r="I53" s="78"/>
      <c r="J53" s="86" t="s">
        <v>183</v>
      </c>
      <c r="K53" s="95">
        <v>20</v>
      </c>
      <c r="L53" s="8">
        <v>2</v>
      </c>
      <c r="M53" s="96">
        <f t="shared" si="5"/>
        <v>18</v>
      </c>
      <c r="N53" s="97">
        <f t="shared" si="1"/>
        <v>0.9</v>
      </c>
      <c r="O53" s="97">
        <f t="shared" si="2"/>
        <v>0.1</v>
      </c>
      <c r="P53" s="98">
        <f t="shared" si="3"/>
        <v>12000</v>
      </c>
      <c r="Q53" s="98">
        <f t="shared" si="4"/>
        <v>108000</v>
      </c>
    </row>
    <row r="54" spans="1:17" x14ac:dyDescent="0.25">
      <c r="B54" s="47" t="s">
        <v>118</v>
      </c>
      <c r="C54" s="48" t="s">
        <v>147</v>
      </c>
      <c r="D54" s="49" t="s">
        <v>11</v>
      </c>
      <c r="E54" s="50">
        <v>1</v>
      </c>
      <c r="F54" s="51">
        <v>22000</v>
      </c>
      <c r="G54" s="42">
        <f t="shared" si="0"/>
        <v>22000</v>
      </c>
      <c r="H54" s="52"/>
      <c r="I54" s="78"/>
      <c r="J54" s="86" t="s">
        <v>183</v>
      </c>
      <c r="K54" s="95">
        <v>20</v>
      </c>
      <c r="L54" s="8">
        <v>2</v>
      </c>
      <c r="M54" s="96">
        <f t="shared" si="5"/>
        <v>18</v>
      </c>
      <c r="N54" s="97">
        <f t="shared" si="1"/>
        <v>0.9</v>
      </c>
      <c r="O54" s="97">
        <f t="shared" si="2"/>
        <v>0.1</v>
      </c>
      <c r="P54" s="98">
        <f t="shared" si="3"/>
        <v>2200</v>
      </c>
      <c r="Q54" s="98">
        <f t="shared" si="4"/>
        <v>19800</v>
      </c>
    </row>
    <row r="55" spans="1:17" x14ac:dyDescent="0.25">
      <c r="B55" s="47" t="s">
        <v>119</v>
      </c>
      <c r="C55" s="48" t="s">
        <v>171</v>
      </c>
      <c r="D55" s="49" t="s">
        <v>11</v>
      </c>
      <c r="E55" s="50">
        <v>2</v>
      </c>
      <c r="F55" s="51">
        <v>12000</v>
      </c>
      <c r="G55" s="42">
        <f t="shared" si="0"/>
        <v>24000</v>
      </c>
      <c r="H55" s="52"/>
      <c r="I55" s="78"/>
      <c r="J55" s="86" t="s">
        <v>183</v>
      </c>
      <c r="K55" s="95">
        <v>20</v>
      </c>
      <c r="L55" s="8">
        <v>2</v>
      </c>
      <c r="M55" s="96">
        <f t="shared" si="5"/>
        <v>18</v>
      </c>
      <c r="N55" s="97">
        <f t="shared" si="1"/>
        <v>0.9</v>
      </c>
      <c r="O55" s="97">
        <f t="shared" si="2"/>
        <v>0.1</v>
      </c>
      <c r="P55" s="98">
        <f t="shared" si="3"/>
        <v>2400</v>
      </c>
      <c r="Q55" s="98">
        <f t="shared" si="4"/>
        <v>21600</v>
      </c>
    </row>
    <row r="56" spans="1:17" x14ac:dyDescent="0.25">
      <c r="B56" s="47" t="s">
        <v>120</v>
      </c>
      <c r="C56" s="48" t="s">
        <v>152</v>
      </c>
      <c r="D56" s="49" t="s">
        <v>11</v>
      </c>
      <c r="E56" s="50">
        <v>2</v>
      </c>
      <c r="F56" s="51">
        <v>30000</v>
      </c>
      <c r="G56" s="42">
        <f t="shared" si="0"/>
        <v>60000</v>
      </c>
      <c r="H56" s="52"/>
      <c r="I56" s="78"/>
      <c r="J56" s="88" t="s">
        <v>186</v>
      </c>
      <c r="K56" s="95">
        <v>20</v>
      </c>
      <c r="L56" s="8">
        <v>2</v>
      </c>
      <c r="M56" s="96">
        <f t="shared" si="5"/>
        <v>18</v>
      </c>
      <c r="N56" s="97">
        <f t="shared" si="1"/>
        <v>0.9</v>
      </c>
      <c r="O56" s="97">
        <f t="shared" si="2"/>
        <v>0.1</v>
      </c>
      <c r="P56" s="98">
        <f t="shared" si="3"/>
        <v>6000</v>
      </c>
      <c r="Q56" s="98">
        <f t="shared" si="4"/>
        <v>54000</v>
      </c>
    </row>
    <row r="57" spans="1:17" x14ac:dyDescent="0.25">
      <c r="B57" s="47" t="s">
        <v>121</v>
      </c>
      <c r="C57" s="48" t="s">
        <v>168</v>
      </c>
      <c r="D57" s="49" t="s">
        <v>11</v>
      </c>
      <c r="E57" s="50">
        <v>4</v>
      </c>
      <c r="F57" s="56">
        <v>7000</v>
      </c>
      <c r="G57" s="42">
        <f t="shared" si="0"/>
        <v>28000</v>
      </c>
      <c r="H57" s="57"/>
      <c r="I57" s="78"/>
      <c r="J57" s="86" t="s">
        <v>183</v>
      </c>
      <c r="K57" s="95">
        <v>20</v>
      </c>
      <c r="L57" s="8">
        <v>2</v>
      </c>
      <c r="M57" s="96">
        <f t="shared" si="5"/>
        <v>18</v>
      </c>
      <c r="N57" s="97">
        <f t="shared" si="1"/>
        <v>0.9</v>
      </c>
      <c r="O57" s="97">
        <f t="shared" si="2"/>
        <v>0.1</v>
      </c>
      <c r="P57" s="98">
        <f t="shared" si="3"/>
        <v>2800</v>
      </c>
      <c r="Q57" s="98">
        <f t="shared" si="4"/>
        <v>25200</v>
      </c>
    </row>
    <row r="58" spans="1:17" x14ac:dyDescent="0.25">
      <c r="B58" s="47" t="s">
        <v>122</v>
      </c>
      <c r="C58" s="48" t="s">
        <v>169</v>
      </c>
      <c r="D58" s="49" t="s">
        <v>11</v>
      </c>
      <c r="E58" s="50">
        <v>1</v>
      </c>
      <c r="F58" s="56">
        <v>6000</v>
      </c>
      <c r="G58" s="42">
        <f t="shared" si="0"/>
        <v>6000</v>
      </c>
      <c r="H58" s="57"/>
      <c r="I58" s="78"/>
      <c r="J58" s="86" t="s">
        <v>183</v>
      </c>
      <c r="K58" s="95">
        <v>20</v>
      </c>
      <c r="L58" s="8">
        <v>2</v>
      </c>
      <c r="M58" s="96">
        <f t="shared" si="5"/>
        <v>18</v>
      </c>
      <c r="N58" s="97">
        <f t="shared" si="1"/>
        <v>0.9</v>
      </c>
      <c r="O58" s="97">
        <f t="shared" si="2"/>
        <v>0.1</v>
      </c>
      <c r="P58" s="98">
        <f t="shared" si="3"/>
        <v>600</v>
      </c>
      <c r="Q58" s="98">
        <f t="shared" si="4"/>
        <v>5400</v>
      </c>
    </row>
    <row r="59" spans="1:17" x14ac:dyDescent="0.25">
      <c r="B59" s="47" t="s">
        <v>123</v>
      </c>
      <c r="C59" s="48" t="s">
        <v>100</v>
      </c>
      <c r="D59" s="49" t="s">
        <v>11</v>
      </c>
      <c r="E59" s="50">
        <v>1</v>
      </c>
      <c r="F59" s="56">
        <v>90000</v>
      </c>
      <c r="G59" s="42">
        <f t="shared" si="0"/>
        <v>90000</v>
      </c>
      <c r="H59" s="57"/>
      <c r="I59" s="78"/>
      <c r="J59" s="86" t="s">
        <v>183</v>
      </c>
      <c r="K59" s="95">
        <v>8</v>
      </c>
      <c r="L59" s="8">
        <v>2</v>
      </c>
      <c r="M59" s="96">
        <f t="shared" si="5"/>
        <v>6</v>
      </c>
      <c r="N59" s="97">
        <f t="shared" si="1"/>
        <v>0.75</v>
      </c>
      <c r="O59" s="97">
        <f t="shared" si="2"/>
        <v>0.25</v>
      </c>
      <c r="P59" s="98">
        <f t="shared" si="3"/>
        <v>22500</v>
      </c>
      <c r="Q59" s="98">
        <f t="shared" si="4"/>
        <v>67500</v>
      </c>
    </row>
    <row r="60" spans="1:17" x14ac:dyDescent="0.25">
      <c r="B60" s="47" t="s">
        <v>124</v>
      </c>
      <c r="C60" s="48" t="s">
        <v>148</v>
      </c>
      <c r="D60" s="49" t="s">
        <v>11</v>
      </c>
      <c r="E60" s="50">
        <v>1</v>
      </c>
      <c r="F60" s="56">
        <v>12000</v>
      </c>
      <c r="G60" s="42">
        <f t="shared" si="0"/>
        <v>12000</v>
      </c>
      <c r="H60" s="57"/>
      <c r="I60" s="78"/>
      <c r="J60" s="88" t="s">
        <v>186</v>
      </c>
      <c r="K60" s="95">
        <v>20</v>
      </c>
      <c r="L60" s="8">
        <v>2</v>
      </c>
      <c r="M60" s="96">
        <f t="shared" si="5"/>
        <v>18</v>
      </c>
      <c r="N60" s="97">
        <f t="shared" si="1"/>
        <v>0.9</v>
      </c>
      <c r="O60" s="97">
        <f t="shared" si="2"/>
        <v>0.1</v>
      </c>
      <c r="P60" s="98">
        <f t="shared" si="3"/>
        <v>1200</v>
      </c>
      <c r="Q60" s="98">
        <f t="shared" si="4"/>
        <v>10800</v>
      </c>
    </row>
    <row r="61" spans="1:17" ht="15.75" thickBot="1" x14ac:dyDescent="0.3">
      <c r="B61" s="5"/>
      <c r="C61" s="13"/>
      <c r="D61" s="12"/>
      <c r="E61" s="8"/>
      <c r="F61" s="33"/>
      <c r="G61" s="34" t="s">
        <v>47</v>
      </c>
      <c r="H61" s="35">
        <f>SUM(G43:G60)</f>
        <v>683000</v>
      </c>
      <c r="I61" s="78"/>
      <c r="J61" s="87"/>
      <c r="K61" s="95"/>
      <c r="L61" s="8"/>
      <c r="M61" s="96"/>
      <c r="N61" s="97"/>
      <c r="O61" s="97"/>
      <c r="P61" s="98"/>
      <c r="Q61" s="98"/>
    </row>
    <row r="62" spans="1:17" x14ac:dyDescent="0.25">
      <c r="B62" s="10" t="s">
        <v>22</v>
      </c>
      <c r="C62" s="11" t="s">
        <v>7</v>
      </c>
      <c r="D62" s="29"/>
      <c r="E62" s="30"/>
      <c r="F62" s="32"/>
      <c r="G62" s="27"/>
      <c r="H62" s="28">
        <f>H81</f>
        <v>4010000</v>
      </c>
      <c r="I62" s="77">
        <f>H62/$H$107</f>
        <v>5.1313353116486431E-2</v>
      </c>
      <c r="J62" s="87"/>
      <c r="K62" s="95"/>
      <c r="L62" s="8"/>
      <c r="M62" s="96"/>
      <c r="N62" s="97"/>
      <c r="O62" s="97"/>
      <c r="P62" s="98"/>
      <c r="Q62" s="98"/>
    </row>
    <row r="63" spans="1:17" x14ac:dyDescent="0.25">
      <c r="A63" t="s">
        <v>102</v>
      </c>
      <c r="B63" s="47" t="s">
        <v>26</v>
      </c>
      <c r="C63" s="53" t="s">
        <v>82</v>
      </c>
      <c r="D63" s="49"/>
      <c r="E63" s="50"/>
      <c r="F63" s="51"/>
      <c r="G63" s="38"/>
      <c r="H63" s="52"/>
      <c r="I63" s="78"/>
      <c r="J63" s="87"/>
      <c r="K63" s="95"/>
      <c r="L63" s="8"/>
      <c r="M63" s="96"/>
      <c r="N63" s="97"/>
      <c r="O63" s="97"/>
      <c r="P63" s="98"/>
      <c r="Q63" s="98"/>
    </row>
    <row r="64" spans="1:17" x14ac:dyDescent="0.25">
      <c r="B64" s="47" t="s">
        <v>125</v>
      </c>
      <c r="C64" s="48" t="s">
        <v>172</v>
      </c>
      <c r="D64" s="49" t="s">
        <v>11</v>
      </c>
      <c r="E64" s="50">
        <v>2</v>
      </c>
      <c r="F64" s="51">
        <v>27000</v>
      </c>
      <c r="G64" s="55">
        <f>F64*E64</f>
        <v>54000</v>
      </c>
      <c r="H64" s="52"/>
      <c r="I64" s="78"/>
      <c r="J64" s="86" t="s">
        <v>183</v>
      </c>
      <c r="K64" s="95">
        <v>20</v>
      </c>
      <c r="L64" s="8">
        <v>2</v>
      </c>
      <c r="M64" s="96">
        <f t="shared" si="5"/>
        <v>18</v>
      </c>
      <c r="N64" s="97">
        <f t="shared" si="1"/>
        <v>0.9</v>
      </c>
      <c r="O64" s="97">
        <f t="shared" si="2"/>
        <v>0.1</v>
      </c>
      <c r="P64" s="98">
        <f t="shared" si="3"/>
        <v>5400</v>
      </c>
      <c r="Q64" s="98">
        <f t="shared" si="4"/>
        <v>48600</v>
      </c>
    </row>
    <row r="65" spans="2:17" x14ac:dyDescent="0.25">
      <c r="B65" s="47" t="s">
        <v>126</v>
      </c>
      <c r="C65" s="48" t="s">
        <v>173</v>
      </c>
      <c r="D65" s="49" t="s">
        <v>11</v>
      </c>
      <c r="E65" s="50">
        <v>2</v>
      </c>
      <c r="F65" s="51">
        <v>17000</v>
      </c>
      <c r="G65" s="55">
        <f t="shared" ref="G65:G79" si="6">F65*E65</f>
        <v>34000</v>
      </c>
      <c r="H65" s="52"/>
      <c r="I65" s="78"/>
      <c r="J65" s="86" t="s">
        <v>183</v>
      </c>
      <c r="K65" s="95">
        <v>20</v>
      </c>
      <c r="L65" s="8">
        <v>2</v>
      </c>
      <c r="M65" s="96">
        <f t="shared" si="5"/>
        <v>18</v>
      </c>
      <c r="N65" s="97">
        <f t="shared" si="1"/>
        <v>0.9</v>
      </c>
      <c r="O65" s="97">
        <f t="shared" si="2"/>
        <v>0.1</v>
      </c>
      <c r="P65" s="98">
        <f t="shared" si="3"/>
        <v>3400</v>
      </c>
      <c r="Q65" s="98">
        <f t="shared" si="4"/>
        <v>30600</v>
      </c>
    </row>
    <row r="66" spans="2:17" x14ac:dyDescent="0.25">
      <c r="B66" s="47" t="s">
        <v>127</v>
      </c>
      <c r="C66" s="48" t="s">
        <v>174</v>
      </c>
      <c r="D66" s="49" t="s">
        <v>11</v>
      </c>
      <c r="E66" s="50">
        <v>1</v>
      </c>
      <c r="F66" s="51">
        <v>15000</v>
      </c>
      <c r="G66" s="55">
        <f t="shared" si="6"/>
        <v>15000</v>
      </c>
      <c r="H66" s="52"/>
      <c r="I66" s="78"/>
      <c r="J66" s="86" t="s">
        <v>183</v>
      </c>
      <c r="K66" s="95">
        <v>20</v>
      </c>
      <c r="L66" s="8">
        <v>2</v>
      </c>
      <c r="M66" s="96">
        <f t="shared" si="5"/>
        <v>18</v>
      </c>
      <c r="N66" s="97">
        <f t="shared" si="1"/>
        <v>0.9</v>
      </c>
      <c r="O66" s="97">
        <f t="shared" si="2"/>
        <v>0.1</v>
      </c>
      <c r="P66" s="98">
        <f t="shared" si="3"/>
        <v>1500</v>
      </c>
      <c r="Q66" s="98">
        <f t="shared" si="4"/>
        <v>13500</v>
      </c>
    </row>
    <row r="67" spans="2:17" x14ac:dyDescent="0.25">
      <c r="B67" s="47" t="s">
        <v>128</v>
      </c>
      <c r="C67" s="48" t="s">
        <v>175</v>
      </c>
      <c r="D67" s="49" t="s">
        <v>11</v>
      </c>
      <c r="E67" s="50">
        <v>1</v>
      </c>
      <c r="F67" s="51">
        <v>12000</v>
      </c>
      <c r="G67" s="55">
        <f t="shared" si="6"/>
        <v>12000</v>
      </c>
      <c r="H67" s="52"/>
      <c r="I67" s="78"/>
      <c r="J67" s="86" t="s">
        <v>183</v>
      </c>
      <c r="K67" s="95">
        <v>20</v>
      </c>
      <c r="L67" s="8">
        <v>2</v>
      </c>
      <c r="M67" s="96">
        <f t="shared" si="5"/>
        <v>18</v>
      </c>
      <c r="N67" s="97">
        <f t="shared" si="1"/>
        <v>0.9</v>
      </c>
      <c r="O67" s="97">
        <f t="shared" si="2"/>
        <v>0.1</v>
      </c>
      <c r="P67" s="98">
        <f t="shared" si="3"/>
        <v>1200</v>
      </c>
      <c r="Q67" s="98">
        <f t="shared" si="4"/>
        <v>10800</v>
      </c>
    </row>
    <row r="68" spans="2:17" x14ac:dyDescent="0.25">
      <c r="B68" s="47" t="s">
        <v>129</v>
      </c>
      <c r="C68" s="48" t="s">
        <v>152</v>
      </c>
      <c r="D68" s="49" t="s">
        <v>11</v>
      </c>
      <c r="E68" s="50">
        <v>1</v>
      </c>
      <c r="F68" s="51">
        <v>30000</v>
      </c>
      <c r="G68" s="55">
        <f t="shared" si="6"/>
        <v>30000</v>
      </c>
      <c r="H68" s="52"/>
      <c r="I68" s="78"/>
      <c r="J68" s="86" t="s">
        <v>183</v>
      </c>
      <c r="K68" s="95">
        <v>20</v>
      </c>
      <c r="L68" s="8">
        <v>2</v>
      </c>
      <c r="M68" s="96">
        <f t="shared" si="5"/>
        <v>18</v>
      </c>
      <c r="N68" s="97">
        <f t="shared" si="1"/>
        <v>0.9</v>
      </c>
      <c r="O68" s="97">
        <f t="shared" si="2"/>
        <v>0.1</v>
      </c>
      <c r="P68" s="98">
        <f t="shared" si="3"/>
        <v>3000</v>
      </c>
      <c r="Q68" s="98">
        <f t="shared" si="4"/>
        <v>27000</v>
      </c>
    </row>
    <row r="69" spans="2:17" x14ac:dyDescent="0.25">
      <c r="B69" s="47" t="s">
        <v>27</v>
      </c>
      <c r="C69" s="48" t="s">
        <v>176</v>
      </c>
      <c r="D69" s="49" t="s">
        <v>11</v>
      </c>
      <c r="E69" s="50">
        <v>1</v>
      </c>
      <c r="F69" s="51">
        <v>80000</v>
      </c>
      <c r="G69" s="55">
        <f t="shared" si="6"/>
        <v>80000</v>
      </c>
      <c r="H69" s="52"/>
      <c r="I69" s="78"/>
      <c r="J69" s="86" t="s">
        <v>183</v>
      </c>
      <c r="K69" s="95">
        <v>20</v>
      </c>
      <c r="L69" s="8">
        <v>2</v>
      </c>
      <c r="M69" s="96">
        <f t="shared" si="5"/>
        <v>18</v>
      </c>
      <c r="N69" s="97">
        <f t="shared" si="1"/>
        <v>0.9</v>
      </c>
      <c r="O69" s="97">
        <f t="shared" si="2"/>
        <v>0.1</v>
      </c>
      <c r="P69" s="98">
        <f t="shared" si="3"/>
        <v>8000</v>
      </c>
      <c r="Q69" s="98">
        <f t="shared" si="4"/>
        <v>72000</v>
      </c>
    </row>
    <row r="70" spans="2:17" x14ac:dyDescent="0.25">
      <c r="B70" s="47" t="s">
        <v>28</v>
      </c>
      <c r="C70" s="48" t="s">
        <v>177</v>
      </c>
      <c r="D70" s="49" t="s">
        <v>11</v>
      </c>
      <c r="E70" s="50">
        <v>1</v>
      </c>
      <c r="F70" s="51">
        <v>120000</v>
      </c>
      <c r="G70" s="55">
        <f t="shared" si="6"/>
        <v>120000</v>
      </c>
      <c r="H70" s="52"/>
      <c r="I70" s="78"/>
      <c r="J70" s="86" t="s">
        <v>183</v>
      </c>
      <c r="K70" s="95">
        <v>20</v>
      </c>
      <c r="L70" s="8">
        <v>2</v>
      </c>
      <c r="M70" s="96">
        <f t="shared" si="5"/>
        <v>18</v>
      </c>
      <c r="N70" s="97">
        <f t="shared" si="1"/>
        <v>0.9</v>
      </c>
      <c r="O70" s="97">
        <f t="shared" si="2"/>
        <v>0.1</v>
      </c>
      <c r="P70" s="98">
        <f t="shared" si="3"/>
        <v>12000</v>
      </c>
      <c r="Q70" s="98">
        <f t="shared" si="4"/>
        <v>108000</v>
      </c>
    </row>
    <row r="71" spans="2:17" x14ac:dyDescent="0.25">
      <c r="B71" s="47" t="s">
        <v>29</v>
      </c>
      <c r="C71" s="48" t="s">
        <v>90</v>
      </c>
      <c r="D71" s="49" t="s">
        <v>11</v>
      </c>
      <c r="E71" s="50">
        <v>1</v>
      </c>
      <c r="F71" s="51">
        <v>65000</v>
      </c>
      <c r="G71" s="55">
        <f t="shared" si="6"/>
        <v>65000</v>
      </c>
      <c r="H71" s="52"/>
      <c r="I71" s="78"/>
      <c r="J71" s="86" t="s">
        <v>183</v>
      </c>
      <c r="K71" s="95">
        <v>20</v>
      </c>
      <c r="L71" s="8">
        <v>2</v>
      </c>
      <c r="M71" s="96">
        <f t="shared" si="5"/>
        <v>18</v>
      </c>
      <c r="N71" s="97">
        <f t="shared" si="1"/>
        <v>0.9</v>
      </c>
      <c r="O71" s="97">
        <f t="shared" si="2"/>
        <v>0.1</v>
      </c>
      <c r="P71" s="98">
        <f t="shared" si="3"/>
        <v>6500</v>
      </c>
      <c r="Q71" s="98">
        <f t="shared" si="4"/>
        <v>58500</v>
      </c>
    </row>
    <row r="72" spans="2:17" x14ac:dyDescent="0.25">
      <c r="B72" s="47" t="s">
        <v>30</v>
      </c>
      <c r="C72" s="48" t="s">
        <v>91</v>
      </c>
      <c r="D72" s="49" t="s">
        <v>11</v>
      </c>
      <c r="E72" s="50">
        <v>1</v>
      </c>
      <c r="F72" s="51">
        <v>48000</v>
      </c>
      <c r="G72" s="55">
        <f t="shared" si="6"/>
        <v>48000</v>
      </c>
      <c r="H72" s="52"/>
      <c r="I72" s="78"/>
      <c r="J72" s="86" t="s">
        <v>183</v>
      </c>
      <c r="K72" s="95">
        <v>20</v>
      </c>
      <c r="L72" s="8">
        <v>2</v>
      </c>
      <c r="M72" s="96">
        <f t="shared" si="5"/>
        <v>18</v>
      </c>
      <c r="N72" s="97">
        <f t="shared" si="1"/>
        <v>0.9</v>
      </c>
      <c r="O72" s="97">
        <f t="shared" si="2"/>
        <v>0.1</v>
      </c>
      <c r="P72" s="98">
        <f t="shared" si="3"/>
        <v>4800</v>
      </c>
      <c r="Q72" s="98">
        <f t="shared" si="4"/>
        <v>43200</v>
      </c>
    </row>
    <row r="73" spans="2:17" x14ac:dyDescent="0.25">
      <c r="B73" s="47" t="s">
        <v>31</v>
      </c>
      <c r="C73" s="48" t="s">
        <v>146</v>
      </c>
      <c r="D73" s="49" t="s">
        <v>11</v>
      </c>
      <c r="E73" s="50">
        <v>18</v>
      </c>
      <c r="F73" s="51">
        <v>5000</v>
      </c>
      <c r="G73" s="55">
        <f t="shared" si="6"/>
        <v>90000</v>
      </c>
      <c r="H73" s="52"/>
      <c r="I73" s="78"/>
      <c r="J73" s="86" t="s">
        <v>183</v>
      </c>
      <c r="K73" s="95">
        <v>20</v>
      </c>
      <c r="L73" s="8">
        <v>2</v>
      </c>
      <c r="M73" s="96">
        <f t="shared" si="5"/>
        <v>18</v>
      </c>
      <c r="N73" s="97">
        <f t="shared" si="1"/>
        <v>0.9</v>
      </c>
      <c r="O73" s="97">
        <f t="shared" si="2"/>
        <v>0.1</v>
      </c>
      <c r="P73" s="98">
        <f t="shared" si="3"/>
        <v>9000</v>
      </c>
      <c r="Q73" s="98">
        <f t="shared" si="4"/>
        <v>81000</v>
      </c>
    </row>
    <row r="74" spans="2:17" ht="30" x14ac:dyDescent="0.25">
      <c r="B74" s="47" t="s">
        <v>33</v>
      </c>
      <c r="C74" s="54" t="s">
        <v>103</v>
      </c>
      <c r="D74" s="50" t="s">
        <v>11</v>
      </c>
      <c r="E74" s="50">
        <v>8</v>
      </c>
      <c r="F74" s="51">
        <v>380000</v>
      </c>
      <c r="G74" s="55">
        <f t="shared" si="6"/>
        <v>3040000</v>
      </c>
      <c r="H74" s="52"/>
      <c r="I74" s="78"/>
      <c r="J74" s="86" t="s">
        <v>183</v>
      </c>
      <c r="K74" s="95">
        <v>20</v>
      </c>
      <c r="L74" s="8">
        <v>2</v>
      </c>
      <c r="M74" s="96">
        <f t="shared" si="5"/>
        <v>18</v>
      </c>
      <c r="N74" s="97">
        <f t="shared" si="1"/>
        <v>0.9</v>
      </c>
      <c r="O74" s="97">
        <f t="shared" si="2"/>
        <v>0.1</v>
      </c>
      <c r="P74" s="98">
        <f t="shared" si="3"/>
        <v>304000</v>
      </c>
      <c r="Q74" s="98">
        <f t="shared" si="4"/>
        <v>2736000</v>
      </c>
    </row>
    <row r="75" spans="2:17" x14ac:dyDescent="0.25">
      <c r="B75" s="47" t="s">
        <v>34</v>
      </c>
      <c r="C75" s="54" t="s">
        <v>92</v>
      </c>
      <c r="D75" s="49" t="s">
        <v>11</v>
      </c>
      <c r="E75" s="50">
        <v>7</v>
      </c>
      <c r="F75" s="51">
        <v>21000</v>
      </c>
      <c r="G75" s="55">
        <f t="shared" si="6"/>
        <v>147000</v>
      </c>
      <c r="H75" s="52"/>
      <c r="I75" s="78"/>
      <c r="J75" s="86" t="s">
        <v>183</v>
      </c>
      <c r="K75" s="95">
        <v>20</v>
      </c>
      <c r="L75" s="8">
        <v>2</v>
      </c>
      <c r="M75" s="96">
        <f t="shared" si="5"/>
        <v>18</v>
      </c>
      <c r="N75" s="97">
        <f t="shared" ref="N75:N98" si="7">M75/K75</f>
        <v>0.9</v>
      </c>
      <c r="O75" s="97">
        <f t="shared" ref="O75:O98" si="8">L75/K75</f>
        <v>0.1</v>
      </c>
      <c r="P75" s="98">
        <f t="shared" ref="P75:P98" si="9">O75*G75</f>
        <v>14700</v>
      </c>
      <c r="Q75" s="98">
        <f t="shared" ref="Q75:Q101" si="10">G75-P75</f>
        <v>132300</v>
      </c>
    </row>
    <row r="76" spans="2:17" x14ac:dyDescent="0.25">
      <c r="B76" s="47" t="s">
        <v>35</v>
      </c>
      <c r="C76" s="54" t="s">
        <v>178</v>
      </c>
      <c r="D76" s="49" t="s">
        <v>11</v>
      </c>
      <c r="E76" s="50">
        <v>2</v>
      </c>
      <c r="F76" s="51">
        <v>30000</v>
      </c>
      <c r="G76" s="55">
        <f t="shared" si="6"/>
        <v>60000</v>
      </c>
      <c r="H76" s="52"/>
      <c r="I76" s="78"/>
      <c r="J76" s="86" t="s">
        <v>183</v>
      </c>
      <c r="K76" s="95">
        <v>20</v>
      </c>
      <c r="L76" s="8">
        <v>2</v>
      </c>
      <c r="M76" s="96">
        <f t="shared" si="5"/>
        <v>18</v>
      </c>
      <c r="N76" s="97">
        <f t="shared" si="7"/>
        <v>0.9</v>
      </c>
      <c r="O76" s="97">
        <f t="shared" si="8"/>
        <v>0.1</v>
      </c>
      <c r="P76" s="98">
        <f t="shared" si="9"/>
        <v>6000</v>
      </c>
      <c r="Q76" s="98">
        <f t="shared" si="10"/>
        <v>54000</v>
      </c>
    </row>
    <row r="77" spans="2:17" x14ac:dyDescent="0.25">
      <c r="B77" s="47" t="s">
        <v>36</v>
      </c>
      <c r="C77" s="54" t="s">
        <v>104</v>
      </c>
      <c r="D77" s="49" t="s">
        <v>11</v>
      </c>
      <c r="E77" s="50">
        <v>2</v>
      </c>
      <c r="F77" s="51">
        <v>25000</v>
      </c>
      <c r="G77" s="55">
        <f t="shared" si="6"/>
        <v>50000</v>
      </c>
      <c r="H77" s="52"/>
      <c r="I77" s="78"/>
      <c r="J77" s="86" t="s">
        <v>183</v>
      </c>
      <c r="K77" s="95">
        <v>20</v>
      </c>
      <c r="L77" s="8">
        <v>2</v>
      </c>
      <c r="M77" s="96">
        <f t="shared" ref="M77:M98" si="11">K77-L77</f>
        <v>18</v>
      </c>
      <c r="N77" s="97">
        <f t="shared" si="7"/>
        <v>0.9</v>
      </c>
      <c r="O77" s="97">
        <f t="shared" si="8"/>
        <v>0.1</v>
      </c>
      <c r="P77" s="98">
        <f t="shared" si="9"/>
        <v>5000</v>
      </c>
      <c r="Q77" s="98">
        <f t="shared" si="10"/>
        <v>45000</v>
      </c>
    </row>
    <row r="78" spans="2:17" x14ac:dyDescent="0.25">
      <c r="B78" s="47" t="s">
        <v>37</v>
      </c>
      <c r="C78" s="54" t="s">
        <v>93</v>
      </c>
      <c r="D78" s="49" t="s">
        <v>11</v>
      </c>
      <c r="E78" s="50">
        <v>1</v>
      </c>
      <c r="F78" s="51">
        <v>45000</v>
      </c>
      <c r="G78" s="55">
        <f t="shared" si="6"/>
        <v>45000</v>
      </c>
      <c r="H78" s="52"/>
      <c r="I78" s="78"/>
      <c r="J78" s="86" t="s">
        <v>183</v>
      </c>
      <c r="K78" s="95">
        <v>20</v>
      </c>
      <c r="L78" s="8">
        <v>2</v>
      </c>
      <c r="M78" s="96">
        <f t="shared" si="11"/>
        <v>18</v>
      </c>
      <c r="N78" s="97">
        <f t="shared" si="7"/>
        <v>0.9</v>
      </c>
      <c r="O78" s="97">
        <f t="shared" si="8"/>
        <v>0.1</v>
      </c>
      <c r="P78" s="98">
        <f t="shared" si="9"/>
        <v>4500</v>
      </c>
      <c r="Q78" s="98">
        <f t="shared" si="10"/>
        <v>40500</v>
      </c>
    </row>
    <row r="79" spans="2:17" x14ac:dyDescent="0.25">
      <c r="B79" s="47" t="s">
        <v>38</v>
      </c>
      <c r="C79" s="54" t="s">
        <v>179</v>
      </c>
      <c r="D79" s="49" t="s">
        <v>11</v>
      </c>
      <c r="E79" s="50">
        <v>1</v>
      </c>
      <c r="F79" s="56">
        <v>80000</v>
      </c>
      <c r="G79" s="60">
        <f t="shared" si="6"/>
        <v>80000</v>
      </c>
      <c r="H79" s="57"/>
      <c r="I79" s="78"/>
      <c r="J79" s="86" t="s">
        <v>183</v>
      </c>
      <c r="K79" s="95">
        <v>20</v>
      </c>
      <c r="L79" s="8">
        <v>2</v>
      </c>
      <c r="M79" s="96">
        <f t="shared" si="11"/>
        <v>18</v>
      </c>
      <c r="N79" s="97">
        <f t="shared" si="7"/>
        <v>0.9</v>
      </c>
      <c r="O79" s="97">
        <f t="shared" si="8"/>
        <v>0.1</v>
      </c>
      <c r="P79" s="98">
        <f t="shared" si="9"/>
        <v>8000</v>
      </c>
      <c r="Q79" s="98">
        <f t="shared" si="10"/>
        <v>72000</v>
      </c>
    </row>
    <row r="80" spans="2:17" x14ac:dyDescent="0.25">
      <c r="B80" s="47" t="s">
        <v>39</v>
      </c>
      <c r="C80" s="2" t="s">
        <v>112</v>
      </c>
      <c r="D80" s="12" t="s">
        <v>11</v>
      </c>
      <c r="E80" s="8">
        <v>2</v>
      </c>
      <c r="F80" s="33">
        <v>20000</v>
      </c>
      <c r="G80" s="60">
        <f>F80*E80</f>
        <v>40000</v>
      </c>
      <c r="H80" s="57"/>
      <c r="I80" s="78"/>
      <c r="J80" s="86" t="s">
        <v>183</v>
      </c>
      <c r="K80" s="95">
        <v>20</v>
      </c>
      <c r="L80" s="8">
        <v>2</v>
      </c>
      <c r="M80" s="96">
        <f t="shared" si="11"/>
        <v>18</v>
      </c>
      <c r="N80" s="97">
        <f t="shared" si="7"/>
        <v>0.9</v>
      </c>
      <c r="O80" s="97">
        <f t="shared" si="8"/>
        <v>0.1</v>
      </c>
      <c r="P80" s="98">
        <f t="shared" si="9"/>
        <v>4000</v>
      </c>
      <c r="Q80" s="98">
        <f t="shared" si="10"/>
        <v>36000</v>
      </c>
    </row>
    <row r="81" spans="2:17" ht="15.75" thickBot="1" x14ac:dyDescent="0.3">
      <c r="B81" s="5"/>
      <c r="C81" s="2"/>
      <c r="D81" s="12"/>
      <c r="E81" s="8"/>
      <c r="F81" s="33"/>
      <c r="G81" s="34" t="s">
        <v>47</v>
      </c>
      <c r="H81" s="61">
        <f>SUM(G63:G80)</f>
        <v>4010000</v>
      </c>
      <c r="I81" s="78"/>
      <c r="J81" s="87"/>
      <c r="K81" s="95"/>
      <c r="L81" s="8"/>
      <c r="M81" s="96"/>
      <c r="N81" s="97"/>
      <c r="O81" s="97"/>
      <c r="P81" s="98"/>
      <c r="Q81" s="98"/>
    </row>
    <row r="82" spans="2:17" x14ac:dyDescent="0.25">
      <c r="B82" s="10" t="s">
        <v>23</v>
      </c>
      <c r="C82" s="11" t="s">
        <v>51</v>
      </c>
      <c r="D82" s="29"/>
      <c r="E82" s="30"/>
      <c r="F82" s="32"/>
      <c r="G82" s="27"/>
      <c r="H82" s="62">
        <f>H85</f>
        <v>21882000</v>
      </c>
      <c r="I82" s="77">
        <f>H82/$H$107</f>
        <v>0.28000967403864241</v>
      </c>
      <c r="J82" s="87"/>
      <c r="K82" s="95"/>
      <c r="L82" s="8"/>
      <c r="M82" s="96"/>
      <c r="N82" s="97"/>
      <c r="O82" s="97"/>
      <c r="P82" s="98"/>
      <c r="Q82" s="98"/>
    </row>
    <row r="83" spans="2:17" x14ac:dyDescent="0.25">
      <c r="B83" s="5" t="s">
        <v>40</v>
      </c>
      <c r="C83" s="54" t="s">
        <v>180</v>
      </c>
      <c r="D83" s="50" t="s">
        <v>11</v>
      </c>
      <c r="E83" s="50">
        <v>175</v>
      </c>
      <c r="F83" s="51">
        <v>124000</v>
      </c>
      <c r="G83" s="55">
        <f>F83*E83</f>
        <v>21700000</v>
      </c>
      <c r="H83" s="59"/>
      <c r="I83" s="78"/>
      <c r="J83" s="86" t="s">
        <v>183</v>
      </c>
      <c r="K83" s="95">
        <v>20</v>
      </c>
      <c r="L83" s="8">
        <v>2</v>
      </c>
      <c r="M83" s="96">
        <f t="shared" si="11"/>
        <v>18</v>
      </c>
      <c r="N83" s="97">
        <f t="shared" si="7"/>
        <v>0.9</v>
      </c>
      <c r="O83" s="97">
        <f t="shared" si="8"/>
        <v>0.1</v>
      </c>
      <c r="P83" s="98">
        <f t="shared" si="9"/>
        <v>2170000</v>
      </c>
      <c r="Q83" s="98">
        <f t="shared" si="10"/>
        <v>19530000</v>
      </c>
    </row>
    <row r="84" spans="2:17" ht="15.75" thickBot="1" x14ac:dyDescent="0.3">
      <c r="B84" s="5" t="s">
        <v>41</v>
      </c>
      <c r="C84" s="48" t="s">
        <v>181</v>
      </c>
      <c r="D84" s="49" t="s">
        <v>11</v>
      </c>
      <c r="E84" s="50">
        <v>14</v>
      </c>
      <c r="F84" s="51">
        <v>13000</v>
      </c>
      <c r="G84" s="55">
        <f>F84*E84</f>
        <v>182000</v>
      </c>
      <c r="H84" s="59"/>
      <c r="I84" s="78"/>
      <c r="J84" s="86" t="s">
        <v>183</v>
      </c>
      <c r="K84" s="95">
        <v>20</v>
      </c>
      <c r="L84" s="8">
        <v>2</v>
      </c>
      <c r="M84" s="96">
        <f t="shared" si="11"/>
        <v>18</v>
      </c>
      <c r="N84" s="97">
        <f t="shared" si="7"/>
        <v>0.9</v>
      </c>
      <c r="O84" s="97">
        <f t="shared" si="8"/>
        <v>0.1</v>
      </c>
      <c r="P84" s="98">
        <f t="shared" si="9"/>
        <v>18200</v>
      </c>
      <c r="Q84" s="98">
        <f t="shared" si="10"/>
        <v>163800</v>
      </c>
    </row>
    <row r="85" spans="2:17" ht="15.75" thickBot="1" x14ac:dyDescent="0.3">
      <c r="B85" s="5"/>
      <c r="C85" s="13"/>
      <c r="D85" s="12"/>
      <c r="E85" s="8"/>
      <c r="F85" s="33"/>
      <c r="G85" s="19" t="s">
        <v>47</v>
      </c>
      <c r="H85" s="20">
        <f>SUM(G83:G84)</f>
        <v>21882000</v>
      </c>
      <c r="I85" s="78"/>
      <c r="J85" s="87"/>
      <c r="K85" s="95">
        <v>20</v>
      </c>
      <c r="L85" s="8">
        <v>2</v>
      </c>
      <c r="M85" s="96">
        <f t="shared" si="11"/>
        <v>18</v>
      </c>
      <c r="N85" s="97">
        <f t="shared" si="7"/>
        <v>0.9</v>
      </c>
      <c r="O85" s="97">
        <f t="shared" si="8"/>
        <v>0.1</v>
      </c>
      <c r="P85" s="98"/>
      <c r="Q85" s="98"/>
    </row>
    <row r="86" spans="2:17" x14ac:dyDescent="0.25">
      <c r="B86" s="10" t="s">
        <v>32</v>
      </c>
      <c r="C86" s="11" t="s">
        <v>8</v>
      </c>
      <c r="D86" s="29"/>
      <c r="E86" s="30"/>
      <c r="F86" s="32"/>
      <c r="G86" s="27"/>
      <c r="H86" s="28">
        <f>H94</f>
        <v>19578000</v>
      </c>
      <c r="I86" s="77">
        <f>H86/$H$107</f>
        <v>0.25052688960463126</v>
      </c>
      <c r="J86" s="87"/>
      <c r="K86" s="95"/>
      <c r="L86" s="8"/>
      <c r="M86" s="96"/>
      <c r="N86" s="97"/>
      <c r="O86" s="97"/>
      <c r="P86" s="98"/>
      <c r="Q86" s="98"/>
    </row>
    <row r="87" spans="2:17" x14ac:dyDescent="0.25">
      <c r="B87" s="47" t="s">
        <v>42</v>
      </c>
      <c r="C87" s="48" t="s">
        <v>105</v>
      </c>
      <c r="D87" s="49" t="s">
        <v>11</v>
      </c>
      <c r="E87" s="50">
        <v>930</v>
      </c>
      <c r="F87" s="51">
        <v>4000</v>
      </c>
      <c r="G87" s="55">
        <f t="shared" ref="G87:G93" si="12">F87*E87</f>
        <v>3720000</v>
      </c>
      <c r="H87" s="52"/>
      <c r="I87" s="78"/>
      <c r="J87" s="86" t="s">
        <v>183</v>
      </c>
      <c r="K87" s="95">
        <v>3</v>
      </c>
      <c r="L87" s="8">
        <v>2</v>
      </c>
      <c r="M87" s="96">
        <f t="shared" si="11"/>
        <v>1</v>
      </c>
      <c r="N87" s="97">
        <f t="shared" si="7"/>
        <v>0.33333333333333331</v>
      </c>
      <c r="O87" s="97">
        <f t="shared" si="8"/>
        <v>0.66666666666666663</v>
      </c>
      <c r="P87" s="98">
        <f t="shared" si="9"/>
        <v>2480000</v>
      </c>
      <c r="Q87" s="98">
        <f t="shared" si="10"/>
        <v>1240000</v>
      </c>
    </row>
    <row r="88" spans="2:17" x14ac:dyDescent="0.25">
      <c r="B88" s="47" t="s">
        <v>130</v>
      </c>
      <c r="C88" s="48" t="s">
        <v>106</v>
      </c>
      <c r="D88" s="49" t="s">
        <v>11</v>
      </c>
      <c r="E88" s="50">
        <v>930</v>
      </c>
      <c r="F88" s="51">
        <v>1600</v>
      </c>
      <c r="G88" s="55">
        <f t="shared" si="12"/>
        <v>1488000</v>
      </c>
      <c r="H88" s="52"/>
      <c r="I88" s="78"/>
      <c r="J88" s="86" t="s">
        <v>183</v>
      </c>
      <c r="K88" s="95">
        <v>3</v>
      </c>
      <c r="L88" s="8">
        <v>2</v>
      </c>
      <c r="M88" s="96">
        <f t="shared" si="11"/>
        <v>1</v>
      </c>
      <c r="N88" s="97">
        <f t="shared" si="7"/>
        <v>0.33333333333333331</v>
      </c>
      <c r="O88" s="97">
        <f t="shared" si="8"/>
        <v>0.66666666666666663</v>
      </c>
      <c r="P88" s="98">
        <f t="shared" si="9"/>
        <v>992000</v>
      </c>
      <c r="Q88" s="98">
        <f t="shared" si="10"/>
        <v>496000</v>
      </c>
    </row>
    <row r="89" spans="2:17" x14ac:dyDescent="0.25">
      <c r="B89" s="47" t="s">
        <v>131</v>
      </c>
      <c r="C89" s="48" t="s">
        <v>107</v>
      </c>
      <c r="D89" s="49" t="s">
        <v>11</v>
      </c>
      <c r="E89" s="50">
        <v>930</v>
      </c>
      <c r="F89" s="51">
        <v>500</v>
      </c>
      <c r="G89" s="55">
        <f t="shared" si="12"/>
        <v>465000</v>
      </c>
      <c r="H89" s="52"/>
      <c r="I89" s="78"/>
      <c r="J89" s="86" t="s">
        <v>183</v>
      </c>
      <c r="K89" s="95">
        <v>3</v>
      </c>
      <c r="L89" s="8">
        <v>2</v>
      </c>
      <c r="M89" s="96">
        <f t="shared" si="11"/>
        <v>1</v>
      </c>
      <c r="N89" s="97">
        <f t="shared" si="7"/>
        <v>0.33333333333333331</v>
      </c>
      <c r="O89" s="97">
        <f t="shared" si="8"/>
        <v>0.66666666666666663</v>
      </c>
      <c r="P89" s="98">
        <f t="shared" si="9"/>
        <v>310000</v>
      </c>
      <c r="Q89" s="98">
        <f t="shared" si="10"/>
        <v>155000</v>
      </c>
    </row>
    <row r="90" spans="2:17" ht="30" x14ac:dyDescent="0.25">
      <c r="B90" s="47" t="s">
        <v>132</v>
      </c>
      <c r="C90" s="54" t="s">
        <v>108</v>
      </c>
      <c r="D90" s="50" t="s">
        <v>11</v>
      </c>
      <c r="E90" s="50">
        <v>24</v>
      </c>
      <c r="F90" s="51">
        <v>530000</v>
      </c>
      <c r="G90" s="55">
        <f t="shared" si="12"/>
        <v>12720000</v>
      </c>
      <c r="H90" s="52"/>
      <c r="I90" s="78"/>
      <c r="J90" s="86" t="s">
        <v>183</v>
      </c>
      <c r="K90" s="95">
        <v>3</v>
      </c>
      <c r="L90" s="8">
        <v>2</v>
      </c>
      <c r="M90" s="96">
        <f t="shared" si="11"/>
        <v>1</v>
      </c>
      <c r="N90" s="97">
        <f t="shared" si="7"/>
        <v>0.33333333333333331</v>
      </c>
      <c r="O90" s="97">
        <f t="shared" si="8"/>
        <v>0.66666666666666663</v>
      </c>
      <c r="P90" s="98">
        <f t="shared" si="9"/>
        <v>8480000</v>
      </c>
      <c r="Q90" s="98">
        <f t="shared" si="10"/>
        <v>4240000</v>
      </c>
    </row>
    <row r="91" spans="2:17" x14ac:dyDescent="0.25">
      <c r="B91" s="47" t="s">
        <v>133</v>
      </c>
      <c r="C91" s="48" t="s">
        <v>109</v>
      </c>
      <c r="D91" s="49" t="s">
        <v>11</v>
      </c>
      <c r="E91" s="50">
        <v>13</v>
      </c>
      <c r="F91" s="51">
        <v>70000</v>
      </c>
      <c r="G91" s="55">
        <f t="shared" si="12"/>
        <v>910000</v>
      </c>
      <c r="H91" s="52"/>
      <c r="I91" s="78"/>
      <c r="J91" s="86" t="s">
        <v>183</v>
      </c>
      <c r="K91" s="95">
        <v>3</v>
      </c>
      <c r="L91" s="8">
        <v>2</v>
      </c>
      <c r="M91" s="96">
        <f t="shared" si="11"/>
        <v>1</v>
      </c>
      <c r="N91" s="97">
        <f t="shared" si="7"/>
        <v>0.33333333333333331</v>
      </c>
      <c r="O91" s="97">
        <f t="shared" si="8"/>
        <v>0.66666666666666663</v>
      </c>
      <c r="P91" s="98">
        <f t="shared" si="9"/>
        <v>606666.66666666663</v>
      </c>
      <c r="Q91" s="98">
        <f t="shared" si="10"/>
        <v>303333.33333333337</v>
      </c>
    </row>
    <row r="92" spans="2:17" x14ac:dyDescent="0.25">
      <c r="B92" s="47" t="s">
        <v>134</v>
      </c>
      <c r="C92" s="48" t="s">
        <v>110</v>
      </c>
      <c r="D92" s="49" t="s">
        <v>11</v>
      </c>
      <c r="E92" s="50">
        <v>100</v>
      </c>
      <c r="F92" s="51">
        <v>250</v>
      </c>
      <c r="G92" s="55">
        <f t="shared" si="12"/>
        <v>25000</v>
      </c>
      <c r="H92" s="52"/>
      <c r="I92" s="78"/>
      <c r="J92" s="86" t="s">
        <v>183</v>
      </c>
      <c r="K92" s="95">
        <v>3</v>
      </c>
      <c r="L92" s="8">
        <v>2</v>
      </c>
      <c r="M92" s="96">
        <f t="shared" si="11"/>
        <v>1</v>
      </c>
      <c r="N92" s="97">
        <f t="shared" si="7"/>
        <v>0.33333333333333331</v>
      </c>
      <c r="O92" s="97">
        <f t="shared" si="8"/>
        <v>0.66666666666666663</v>
      </c>
      <c r="P92" s="98">
        <f t="shared" si="9"/>
        <v>16666.666666666664</v>
      </c>
      <c r="Q92" s="98">
        <f t="shared" si="10"/>
        <v>8333.3333333333358</v>
      </c>
    </row>
    <row r="93" spans="2:17" ht="15.75" thickBot="1" x14ac:dyDescent="0.3">
      <c r="B93" s="47" t="s">
        <v>135</v>
      </c>
      <c r="C93" s="48" t="s">
        <v>111</v>
      </c>
      <c r="D93" s="49" t="s">
        <v>11</v>
      </c>
      <c r="E93" s="50">
        <v>50</v>
      </c>
      <c r="F93" s="51">
        <v>5000</v>
      </c>
      <c r="G93" s="41">
        <f t="shared" si="12"/>
        <v>250000</v>
      </c>
      <c r="H93" s="52"/>
      <c r="I93" s="78"/>
      <c r="J93" s="86" t="s">
        <v>183</v>
      </c>
      <c r="K93" s="95">
        <v>3</v>
      </c>
      <c r="L93" s="8">
        <v>2</v>
      </c>
      <c r="M93" s="96">
        <f t="shared" si="11"/>
        <v>1</v>
      </c>
      <c r="N93" s="97">
        <f t="shared" si="7"/>
        <v>0.33333333333333331</v>
      </c>
      <c r="O93" s="97">
        <f t="shared" si="8"/>
        <v>0.66666666666666663</v>
      </c>
      <c r="P93" s="98">
        <f t="shared" si="9"/>
        <v>166666.66666666666</v>
      </c>
      <c r="Q93" s="98">
        <f t="shared" si="10"/>
        <v>83333.333333333343</v>
      </c>
    </row>
    <row r="94" spans="2:17" ht="15.75" thickBot="1" x14ac:dyDescent="0.3">
      <c r="B94" s="5"/>
      <c r="C94" s="13"/>
      <c r="D94" s="12"/>
      <c r="E94" s="8"/>
      <c r="F94" s="33"/>
      <c r="G94" s="19" t="s">
        <v>47</v>
      </c>
      <c r="H94" s="20">
        <f>SUM(G87:G93)</f>
        <v>19578000</v>
      </c>
      <c r="I94" s="78"/>
      <c r="J94" s="87"/>
      <c r="K94" s="95"/>
      <c r="L94" s="8"/>
      <c r="M94" s="96"/>
      <c r="N94" s="97"/>
      <c r="O94" s="97"/>
      <c r="P94" s="98"/>
      <c r="Q94" s="98"/>
    </row>
    <row r="95" spans="2:17" x14ac:dyDescent="0.25">
      <c r="B95" s="10" t="s">
        <v>43</v>
      </c>
      <c r="C95" s="11" t="s">
        <v>9</v>
      </c>
      <c r="D95" s="29"/>
      <c r="E95" s="30"/>
      <c r="F95" s="32"/>
      <c r="G95" s="27"/>
      <c r="H95" s="28">
        <f>H99</f>
        <v>8000000</v>
      </c>
      <c r="I95" s="77">
        <f>H95/$H$107</f>
        <v>0.10237077928476096</v>
      </c>
      <c r="J95" s="87"/>
      <c r="K95" s="95"/>
      <c r="L95" s="8"/>
      <c r="M95" s="96"/>
      <c r="N95" s="97"/>
      <c r="O95" s="97"/>
      <c r="P95" s="98"/>
      <c r="Q95" s="98"/>
    </row>
    <row r="96" spans="2:17" ht="45" x14ac:dyDescent="0.25">
      <c r="B96" s="47" t="s">
        <v>44</v>
      </c>
      <c r="C96" s="54" t="s">
        <v>141</v>
      </c>
      <c r="D96" s="50" t="s">
        <v>45</v>
      </c>
      <c r="E96" s="50">
        <v>8</v>
      </c>
      <c r="F96" s="51">
        <v>80000</v>
      </c>
      <c r="G96" s="55">
        <f>F96*E96</f>
        <v>640000</v>
      </c>
      <c r="H96" s="52"/>
      <c r="I96" s="78"/>
      <c r="J96" s="86" t="s">
        <v>189</v>
      </c>
      <c r="K96" s="95">
        <v>15</v>
      </c>
      <c r="L96" s="8">
        <v>2</v>
      </c>
      <c r="M96" s="96">
        <f t="shared" si="11"/>
        <v>13</v>
      </c>
      <c r="N96" s="97">
        <f t="shared" si="7"/>
        <v>0.8666666666666667</v>
      </c>
      <c r="O96" s="97">
        <f t="shared" si="8"/>
        <v>0.13333333333333333</v>
      </c>
      <c r="P96" s="98">
        <f t="shared" si="9"/>
        <v>85333.333333333328</v>
      </c>
      <c r="Q96" s="98">
        <f t="shared" si="10"/>
        <v>554666.66666666663</v>
      </c>
    </row>
    <row r="97" spans="2:17" ht="30" x14ac:dyDescent="0.25">
      <c r="B97" s="47" t="s">
        <v>136</v>
      </c>
      <c r="C97" s="54" t="s">
        <v>139</v>
      </c>
      <c r="D97" s="50" t="s">
        <v>45</v>
      </c>
      <c r="E97" s="50">
        <v>80</v>
      </c>
      <c r="F97" s="51">
        <v>80000</v>
      </c>
      <c r="G97" s="55">
        <f>F97*E97</f>
        <v>6400000</v>
      </c>
      <c r="H97" s="52"/>
      <c r="I97" s="78"/>
      <c r="J97" s="86" t="s">
        <v>189</v>
      </c>
      <c r="K97" s="95">
        <v>15</v>
      </c>
      <c r="L97" s="8">
        <v>6</v>
      </c>
      <c r="M97" s="96">
        <f t="shared" si="11"/>
        <v>9</v>
      </c>
      <c r="N97" s="97">
        <f t="shared" si="7"/>
        <v>0.6</v>
      </c>
      <c r="O97" s="97">
        <f t="shared" si="8"/>
        <v>0.4</v>
      </c>
      <c r="P97" s="98">
        <f t="shared" si="9"/>
        <v>2560000</v>
      </c>
      <c r="Q97" s="98">
        <f t="shared" si="10"/>
        <v>3840000</v>
      </c>
    </row>
    <row r="98" spans="2:17" ht="45.75" thickBot="1" x14ac:dyDescent="0.3">
      <c r="B98" s="5" t="s">
        <v>144</v>
      </c>
      <c r="C98" s="9" t="s">
        <v>143</v>
      </c>
      <c r="D98" s="12" t="s">
        <v>45</v>
      </c>
      <c r="E98" s="8">
        <v>12</v>
      </c>
      <c r="F98" s="51">
        <v>80000</v>
      </c>
      <c r="G98" s="71">
        <f>F98*E98</f>
        <v>960000</v>
      </c>
      <c r="H98" s="14"/>
      <c r="I98" s="78"/>
      <c r="J98" s="86" t="s">
        <v>189</v>
      </c>
      <c r="K98" s="95">
        <v>15</v>
      </c>
      <c r="L98" s="8">
        <v>2</v>
      </c>
      <c r="M98" s="96">
        <f t="shared" si="11"/>
        <v>13</v>
      </c>
      <c r="N98" s="97">
        <f t="shared" si="7"/>
        <v>0.8666666666666667</v>
      </c>
      <c r="O98" s="97">
        <f t="shared" si="8"/>
        <v>0.13333333333333333</v>
      </c>
      <c r="P98" s="98">
        <f t="shared" si="9"/>
        <v>128000</v>
      </c>
      <c r="Q98" s="98">
        <f t="shared" si="10"/>
        <v>832000</v>
      </c>
    </row>
    <row r="99" spans="2:17" ht="15.75" thickBot="1" x14ac:dyDescent="0.3">
      <c r="B99" s="5"/>
      <c r="C99" s="13"/>
      <c r="D99" s="12"/>
      <c r="E99" s="8"/>
      <c r="F99" s="33"/>
      <c r="G99" s="19" t="s">
        <v>47</v>
      </c>
      <c r="H99" s="20">
        <f>SUM(G96:G98)</f>
        <v>8000000</v>
      </c>
      <c r="I99" s="78"/>
      <c r="J99" s="87"/>
      <c r="K99" s="95"/>
      <c r="L99" s="8"/>
      <c r="M99" s="96"/>
      <c r="N99" s="97"/>
      <c r="O99" s="97"/>
      <c r="P99" s="98"/>
      <c r="Q99" s="98"/>
    </row>
    <row r="100" spans="2:17" x14ac:dyDescent="0.25">
      <c r="B100" s="10" t="s">
        <v>137</v>
      </c>
      <c r="C100" s="11" t="s">
        <v>10</v>
      </c>
      <c r="D100" s="29"/>
      <c r="E100" s="30"/>
      <c r="F100" s="32"/>
      <c r="G100" s="27"/>
      <c r="H100" s="28">
        <f>H102</f>
        <v>8960000</v>
      </c>
      <c r="I100" s="77">
        <f>H100/$H$107</f>
        <v>0.11465527279893227</v>
      </c>
      <c r="J100" s="87"/>
      <c r="K100" s="95"/>
      <c r="L100" s="8"/>
      <c r="M100" s="96"/>
      <c r="N100" s="97"/>
      <c r="O100" s="97"/>
      <c r="P100" s="98"/>
      <c r="Q100" s="98"/>
    </row>
    <row r="101" spans="2:17" ht="45.75" thickBot="1" x14ac:dyDescent="0.3">
      <c r="B101" s="47" t="s">
        <v>138</v>
      </c>
      <c r="C101" s="69" t="s">
        <v>153</v>
      </c>
      <c r="D101" s="50" t="s">
        <v>45</v>
      </c>
      <c r="E101" s="50">
        <v>256</v>
      </c>
      <c r="F101" s="51">
        <v>35000</v>
      </c>
      <c r="G101" s="80">
        <f>F101*E101</f>
        <v>8960000</v>
      </c>
      <c r="H101" s="81"/>
      <c r="I101" s="79"/>
      <c r="J101" s="86" t="s">
        <v>184</v>
      </c>
      <c r="K101" s="100"/>
      <c r="L101" s="8"/>
      <c r="M101" s="96"/>
      <c r="N101" s="97"/>
      <c r="O101" s="97"/>
      <c r="P101" s="98"/>
      <c r="Q101" s="98">
        <f t="shared" si="10"/>
        <v>8960000</v>
      </c>
    </row>
    <row r="102" spans="2:17" ht="15.75" thickBot="1" x14ac:dyDescent="0.3">
      <c r="B102" s="5"/>
      <c r="C102" s="13"/>
      <c r="D102" s="12"/>
      <c r="E102" s="8"/>
      <c r="F102" s="18"/>
      <c r="G102" s="19" t="s">
        <v>47</v>
      </c>
      <c r="H102" s="20">
        <f>SUM(G101:G101)</f>
        <v>8960000</v>
      </c>
      <c r="I102" s="84"/>
      <c r="J102" s="87"/>
      <c r="K102" s="95"/>
      <c r="L102" s="8"/>
      <c r="M102" s="96"/>
      <c r="N102" s="97"/>
      <c r="O102" s="97"/>
      <c r="P102" s="98"/>
      <c r="Q102" s="98"/>
    </row>
    <row r="103" spans="2:17" x14ac:dyDescent="0.25">
      <c r="B103" s="63"/>
      <c r="C103" s="64"/>
      <c r="D103" s="65"/>
      <c r="E103" s="66"/>
      <c r="F103" s="66"/>
      <c r="G103" s="63"/>
      <c r="H103" s="67"/>
      <c r="I103" s="68"/>
      <c r="K103" s="68"/>
    </row>
    <row r="104" spans="2:17" ht="15.75" thickBot="1" x14ac:dyDescent="0.3">
      <c r="O104" s="109" t="s">
        <v>198</v>
      </c>
      <c r="P104" s="109"/>
      <c r="Q104" s="109"/>
    </row>
    <row r="105" spans="2:17" x14ac:dyDescent="0.25">
      <c r="E105" s="116" t="s">
        <v>49</v>
      </c>
      <c r="F105" s="117"/>
      <c r="G105" s="117"/>
      <c r="H105" s="21">
        <f>SUM(H32,H41,H61,H81,H85,H94,H99,H102)</f>
        <v>71043000</v>
      </c>
      <c r="I105" s="75">
        <f>H105/H107</f>
        <v>0.90909090909090906</v>
      </c>
      <c r="O105" s="108" t="s">
        <v>49</v>
      </c>
      <c r="P105" s="108"/>
      <c r="Q105" s="94">
        <f>SUM(Q10:Q104)</f>
        <v>51132533.333333343</v>
      </c>
    </row>
    <row r="106" spans="2:17" x14ac:dyDescent="0.25">
      <c r="C106" s="1"/>
      <c r="D106" s="3"/>
      <c r="E106" s="118" t="s">
        <v>140</v>
      </c>
      <c r="F106" s="119"/>
      <c r="G106" s="119"/>
      <c r="H106" s="22">
        <f>H105*0.1</f>
        <v>7104300</v>
      </c>
      <c r="I106" s="75">
        <f>H106/H107</f>
        <v>9.0909090909090912E-2</v>
      </c>
      <c r="O106" s="108" t="s">
        <v>140</v>
      </c>
      <c r="P106" s="108"/>
      <c r="Q106" s="94">
        <f>Q105*0.1</f>
        <v>5113253.3333333349</v>
      </c>
    </row>
    <row r="107" spans="2:17" ht="15.75" thickBot="1" x14ac:dyDescent="0.3">
      <c r="C107" s="1"/>
      <c r="D107" s="3"/>
      <c r="E107" s="120" t="s">
        <v>50</v>
      </c>
      <c r="F107" s="121"/>
      <c r="G107" s="121"/>
      <c r="H107" s="23">
        <f>SUM(H105:H106)</f>
        <v>78147300</v>
      </c>
      <c r="I107" s="99">
        <f>I106+I105</f>
        <v>1</v>
      </c>
      <c r="O107" s="108" t="s">
        <v>50</v>
      </c>
      <c r="P107" s="108"/>
      <c r="Q107" s="94">
        <f>Q106+Q105</f>
        <v>56245786.666666679</v>
      </c>
    </row>
    <row r="108" spans="2:17" x14ac:dyDescent="0.25">
      <c r="C108" s="1"/>
      <c r="D108" s="3"/>
    </row>
    <row r="109" spans="2:17" x14ac:dyDescent="0.25">
      <c r="Q109" s="70"/>
    </row>
    <row r="110" spans="2:17" x14ac:dyDescent="0.25">
      <c r="Q110" s="101"/>
    </row>
    <row r="111" spans="2:17" x14ac:dyDescent="0.25">
      <c r="O111" s="93"/>
    </row>
    <row r="112" spans="2:17" x14ac:dyDescent="0.25">
      <c r="O112" s="101"/>
    </row>
  </sheetData>
  <mergeCells count="10">
    <mergeCell ref="B5:I6"/>
    <mergeCell ref="E105:G105"/>
    <mergeCell ref="E106:G106"/>
    <mergeCell ref="E107:G107"/>
    <mergeCell ref="B2:I3"/>
    <mergeCell ref="K5:Q6"/>
    <mergeCell ref="O105:P105"/>
    <mergeCell ref="O106:P106"/>
    <mergeCell ref="O107:P107"/>
    <mergeCell ref="O104:Q104"/>
  </mergeCells>
  <hyperlinks>
    <hyperlink ref="J39" r:id="rId1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Goteo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df</cp:lastModifiedBy>
  <dcterms:created xsi:type="dcterms:W3CDTF">2019-05-23T02:59:29Z</dcterms:created>
  <dcterms:modified xsi:type="dcterms:W3CDTF">2019-08-13T19:38:29Z</dcterms:modified>
</cp:coreProperties>
</file>