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\OneDrive\Documentos\UNIVERSIDAD\TRABAJO DE GRADO\DOCUMENTOS SUSTENTACIÓN\"/>
    </mc:Choice>
  </mc:AlternateContent>
  <xr:revisionPtr revIDLastSave="0" documentId="8_{2AA4F8D0-AC94-4B62-A61A-F43A59D2460B}" xr6:coauthVersionLast="47" xr6:coauthVersionMax="47" xr10:uidLastSave="{00000000-0000-0000-0000-000000000000}"/>
  <bookViews>
    <workbookView xWindow="-120" yWindow="-120" windowWidth="20730" windowHeight="11040" xr2:uid="{767B29AA-4C26-489F-BB52-46BAF5107EB0}"/>
  </bookViews>
  <sheets>
    <sheet name="BASE DE DATOS " sheetId="1" r:id="rId1"/>
    <sheet name="RESULTADOS POR DEPARTAMENTO" sheetId="5" r:id="rId2"/>
    <sheet name="HECTÁREAS DE NOGAL Y CEDRO" sheetId="6" r:id="rId3"/>
    <sheet name="CONSUMO VS EMISIONES" sheetId="2" r:id="rId4"/>
    <sheet name="EMISIONES CO2%" sheetId="3" r:id="rId5"/>
    <sheet name="INDIVIDUOS " sheetId="4" r:id="rId6"/>
  </sheets>
  <definedNames>
    <definedName name="_xlnm._FilterDatabase" localSheetId="0" hidden="1">'BASE DE DATOS '!$B$1:$B$81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9" i="1" l="1"/>
  <c r="L8" i="1"/>
  <c r="L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3" i="1"/>
  <c r="J4" i="1"/>
  <c r="R4" i="1" s="1"/>
  <c r="J5" i="1"/>
  <c r="R5" i="1" s="1"/>
  <c r="J6" i="1"/>
  <c r="R6" i="1" s="1"/>
  <c r="J7" i="1"/>
  <c r="R7" i="1" s="1"/>
  <c r="J8" i="1"/>
  <c r="R8" i="1" s="1"/>
  <c r="J9" i="1"/>
  <c r="R9" i="1" s="1"/>
  <c r="J10" i="1"/>
  <c r="R10" i="1" s="1"/>
  <c r="J11" i="1"/>
  <c r="R11" i="1" s="1"/>
  <c r="J12" i="1"/>
  <c r="R12" i="1" s="1"/>
  <c r="J13" i="1"/>
  <c r="R13" i="1" s="1"/>
  <c r="J14" i="1"/>
  <c r="R14" i="1" s="1"/>
  <c r="J15" i="1"/>
  <c r="R15" i="1" s="1"/>
  <c r="J16" i="1"/>
  <c r="R16" i="1" s="1"/>
  <c r="J17" i="1"/>
  <c r="R17" i="1" s="1"/>
  <c r="J18" i="1"/>
  <c r="R18" i="1" s="1"/>
  <c r="J19" i="1"/>
  <c r="R19" i="1" s="1"/>
  <c r="J20" i="1"/>
  <c r="R20" i="1" s="1"/>
  <c r="J21" i="1"/>
  <c r="R21" i="1" s="1"/>
  <c r="J22" i="1"/>
  <c r="R22" i="1" s="1"/>
  <c r="J23" i="1"/>
  <c r="R23" i="1" s="1"/>
  <c r="J24" i="1"/>
  <c r="R24" i="1" s="1"/>
  <c r="J25" i="1"/>
  <c r="R25" i="1" s="1"/>
  <c r="J26" i="1"/>
  <c r="R26" i="1" s="1"/>
  <c r="J27" i="1"/>
  <c r="R27" i="1" s="1"/>
  <c r="J28" i="1"/>
  <c r="R28" i="1" s="1"/>
  <c r="J29" i="1"/>
  <c r="R29" i="1" s="1"/>
  <c r="J30" i="1"/>
  <c r="R30" i="1" s="1"/>
  <c r="J31" i="1"/>
  <c r="R31" i="1" s="1"/>
  <c r="J32" i="1"/>
  <c r="R32" i="1" s="1"/>
  <c r="J33" i="1"/>
  <c r="R33" i="1" s="1"/>
  <c r="J34" i="1"/>
  <c r="R34" i="1" s="1"/>
  <c r="J35" i="1"/>
  <c r="R35" i="1" s="1"/>
  <c r="J36" i="1"/>
  <c r="R36" i="1" s="1"/>
  <c r="J37" i="1"/>
  <c r="R37" i="1" s="1"/>
  <c r="J38" i="1"/>
  <c r="R38" i="1" s="1"/>
  <c r="J39" i="1"/>
  <c r="R39" i="1" s="1"/>
  <c r="J40" i="1"/>
  <c r="R40" i="1" s="1"/>
  <c r="J41" i="1"/>
  <c r="R41" i="1" s="1"/>
  <c r="J42" i="1"/>
  <c r="R42" i="1" s="1"/>
  <c r="J43" i="1"/>
  <c r="R43" i="1" s="1"/>
  <c r="J44" i="1"/>
  <c r="R44" i="1" s="1"/>
  <c r="J45" i="1"/>
  <c r="R45" i="1" s="1"/>
  <c r="J46" i="1"/>
  <c r="R46" i="1" s="1"/>
  <c r="J47" i="1"/>
  <c r="R47" i="1" s="1"/>
  <c r="J48" i="1"/>
  <c r="R48" i="1" s="1"/>
  <c r="J49" i="1"/>
  <c r="R49" i="1" s="1"/>
  <c r="J50" i="1"/>
  <c r="R50" i="1" s="1"/>
  <c r="J51" i="1"/>
  <c r="R51" i="1" s="1"/>
  <c r="J52" i="1"/>
  <c r="R52" i="1" s="1"/>
  <c r="J53" i="1"/>
  <c r="R53" i="1" s="1"/>
  <c r="J54" i="1"/>
  <c r="R54" i="1" s="1"/>
  <c r="J55" i="1"/>
  <c r="R55" i="1" s="1"/>
  <c r="J56" i="1"/>
  <c r="R56" i="1" s="1"/>
  <c r="J57" i="1"/>
  <c r="R57" i="1" s="1"/>
  <c r="J58" i="1"/>
  <c r="R58" i="1" s="1"/>
  <c r="J59" i="1"/>
  <c r="R59" i="1" s="1"/>
  <c r="J60" i="1"/>
  <c r="R60" i="1" s="1"/>
  <c r="J61" i="1"/>
  <c r="R61" i="1" s="1"/>
  <c r="J62" i="1"/>
  <c r="R62" i="1" s="1"/>
  <c r="J63" i="1"/>
  <c r="R63" i="1" s="1"/>
  <c r="J64" i="1"/>
  <c r="R64" i="1" s="1"/>
  <c r="J65" i="1"/>
  <c r="R65" i="1" s="1"/>
  <c r="J66" i="1"/>
  <c r="R66" i="1" s="1"/>
  <c r="J67" i="1"/>
  <c r="R67" i="1" s="1"/>
  <c r="J68" i="1"/>
  <c r="R68" i="1" s="1"/>
  <c r="J69" i="1"/>
  <c r="R69" i="1" s="1"/>
  <c r="J70" i="1"/>
  <c r="R70" i="1" s="1"/>
  <c r="J71" i="1"/>
  <c r="R71" i="1" s="1"/>
  <c r="J72" i="1"/>
  <c r="R72" i="1" s="1"/>
  <c r="J73" i="1"/>
  <c r="R73" i="1" s="1"/>
  <c r="J74" i="1"/>
  <c r="R74" i="1" s="1"/>
  <c r="J75" i="1"/>
  <c r="R75" i="1" s="1"/>
  <c r="J76" i="1"/>
  <c r="R76" i="1" s="1"/>
  <c r="J77" i="1"/>
  <c r="R77" i="1" s="1"/>
  <c r="J78" i="1"/>
  <c r="R78" i="1" s="1"/>
  <c r="J79" i="1"/>
  <c r="R79" i="1" s="1"/>
  <c r="J80" i="1"/>
  <c r="R80" i="1" s="1"/>
  <c r="J81" i="1"/>
  <c r="R81" i="1" s="1"/>
  <c r="J3" i="1"/>
  <c r="M3" i="1"/>
  <c r="L4" i="1"/>
  <c r="L5" i="1"/>
  <c r="L6" i="1"/>
  <c r="L7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M4" i="1"/>
  <c r="M5" i="1"/>
  <c r="M6" i="1"/>
  <c r="M7" i="1"/>
  <c r="M8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H13" i="5"/>
  <c r="G13" i="5"/>
  <c r="R3" i="1" l="1"/>
  <c r="F13" i="5"/>
  <c r="E13" i="5"/>
  <c r="D13" i="5"/>
  <c r="C13" i="5"/>
  <c r="B13" i="5"/>
</calcChain>
</file>

<file path=xl/sharedStrings.xml><?xml version="1.0" encoding="utf-8"?>
<sst xmlns="http://schemas.openxmlformats.org/spreadsheetml/2006/main" count="361" uniqueCount="195">
  <si>
    <t xml:space="preserve">ANTIOQUIA </t>
  </si>
  <si>
    <t>CAQUETÁ</t>
  </si>
  <si>
    <t>CAUCA</t>
  </si>
  <si>
    <t>CHOCÓ</t>
  </si>
  <si>
    <t>BOYACÁ</t>
  </si>
  <si>
    <t xml:space="preserve">META </t>
  </si>
  <si>
    <t>NARIÑO</t>
  </si>
  <si>
    <t>PUTUMAYO</t>
  </si>
  <si>
    <t xml:space="preserve">VALLE DEL CAUCA </t>
  </si>
  <si>
    <t xml:space="preserve">VAUPÉS </t>
  </si>
  <si>
    <t xml:space="preserve">VICHADA </t>
  </si>
  <si>
    <t>ANTIOQUIA</t>
  </si>
  <si>
    <t>META</t>
  </si>
  <si>
    <t xml:space="preserve">NARIÑO </t>
  </si>
  <si>
    <t>VAUPES</t>
  </si>
  <si>
    <t>DEPARTAMENTO</t>
  </si>
  <si>
    <t>CUPO ACTUAL (Gal/año)</t>
  </si>
  <si>
    <t>Emision de CO2 (KgCO2/año)</t>
  </si>
  <si>
    <t xml:space="preserve">Individuos de Cedro requeridos </t>
  </si>
  <si>
    <t xml:space="preserve">Individuos de Nogal requeridos </t>
  </si>
  <si>
    <t xml:space="preserve">Total </t>
  </si>
  <si>
    <t>BUCHADO</t>
  </si>
  <si>
    <t>LA PLAYA MURRI - BAJO MURRI</t>
  </si>
  <si>
    <t>LOMA MURRI</t>
  </si>
  <si>
    <t>SAN ANTONIO DE PADUA</t>
  </si>
  <si>
    <t>VEGAEZ</t>
  </si>
  <si>
    <t>REMOLINO DEL CAGUAN</t>
  </si>
  <si>
    <t>SANTA FE DEL CAGUAN</t>
  </si>
  <si>
    <t>GUAYABAL</t>
  </si>
  <si>
    <t>PUERTO BETANIA</t>
  </si>
  <si>
    <t>LIMONES</t>
  </si>
  <si>
    <t>SAN ANTONIO DE GUAJUI</t>
  </si>
  <si>
    <t>BETANIA - NAYA</t>
  </si>
  <si>
    <t>BOCA GRANDE</t>
  </si>
  <si>
    <t>EL COBAO</t>
  </si>
  <si>
    <t>ISLA DE GALLO</t>
  </si>
  <si>
    <t>LA CONCHA - CONCEPCION NAYA</t>
  </si>
  <si>
    <t>NOANAMITO</t>
  </si>
  <si>
    <t>RIO MAYA - DOS QUEBRADAS</t>
  </si>
  <si>
    <t>SAN ANTONIO DE CHUARE</t>
  </si>
  <si>
    <t>SAN ISIDRO</t>
  </si>
  <si>
    <t>ZARAGOZA</t>
  </si>
  <si>
    <t>CHACON</t>
  </si>
  <si>
    <t>COMUNIDAD DE CHETE</t>
  </si>
  <si>
    <t>COTEJE</t>
  </si>
  <si>
    <t>LOS BRAZOS</t>
  </si>
  <si>
    <t>PUERTO SAIJA</t>
  </si>
  <si>
    <t>SAN JOSE</t>
  </si>
  <si>
    <t>SANTA MARIA</t>
  </si>
  <si>
    <t>SANTA ROSA DE SAIJA</t>
  </si>
  <si>
    <t>ACANDI</t>
  </si>
  <si>
    <t>CAPURGANA</t>
  </si>
  <si>
    <t>SAN FRANCISCO</t>
  </si>
  <si>
    <t>BUENAVISTA</t>
  </si>
  <si>
    <t>PILIZA - BELLAVISTA - VILLA LUZ</t>
  </si>
  <si>
    <t>PIZARRO</t>
  </si>
  <si>
    <t>BELLAVISTA</t>
  </si>
  <si>
    <t>LA LOMA DE BOJAYA</t>
  </si>
  <si>
    <t>NAPIPI</t>
  </si>
  <si>
    <t>PUERTO CONTO</t>
  </si>
  <si>
    <t>CUCURRUPI</t>
  </si>
  <si>
    <t>SANTA GENOVEVA DE DOCORDO</t>
  </si>
  <si>
    <t>TOGOROMA PLAYA</t>
  </si>
  <si>
    <t>JURADO</t>
  </si>
  <si>
    <t>BETE</t>
  </si>
  <si>
    <t>SAN ROQUE</t>
  </si>
  <si>
    <t>ARUSI</t>
  </si>
  <si>
    <t>NUQUI</t>
  </si>
  <si>
    <t>PUERTO JAGUA</t>
  </si>
  <si>
    <t>TAGACHI</t>
  </si>
  <si>
    <t>BALBOA</t>
  </si>
  <si>
    <t>MIRAFLORES</t>
  </si>
  <si>
    <t>MAPIRIPAN</t>
  </si>
  <si>
    <t>ALTERON (URIBE URIBE)</t>
  </si>
  <si>
    <t>BAZAN</t>
  </si>
  <si>
    <t>BOLIVAR - SAN PEDRO</t>
  </si>
  <si>
    <t>EL CUIL PUEBLO NUEVO</t>
  </si>
  <si>
    <t>LAS MERCEDES</t>
  </si>
  <si>
    <t>SAN JOSE DEL TAPAJE</t>
  </si>
  <si>
    <t>SAN PEDRO DEL VINO</t>
  </si>
  <si>
    <t>AGUACATAL</t>
  </si>
  <si>
    <t>AMARALES</t>
  </si>
  <si>
    <t>LA VIGIA DE LA MAR</t>
  </si>
  <si>
    <t>MULATOS</t>
  </si>
  <si>
    <t>SAN PABLO DEL MAR</t>
  </si>
  <si>
    <t>BOCAS DE PRIETA</t>
  </si>
  <si>
    <t>TAMAJE</t>
  </si>
  <si>
    <t>BOCAS DE CURAY</t>
  </si>
  <si>
    <t>PITAL DE LA COSTA</t>
  </si>
  <si>
    <t>SAN JUAN DE LA COSTA</t>
  </si>
  <si>
    <t>LA ENSENADA</t>
  </si>
  <si>
    <t>SANTA RITA</t>
  </si>
  <si>
    <t>SECADERO</t>
  </si>
  <si>
    <t>ESMERALDA</t>
  </si>
  <si>
    <t>PUERTO MERIZALDE</t>
  </si>
  <si>
    <t>SAN FRANCISCO NAYA</t>
  </si>
  <si>
    <t>CARURU</t>
  </si>
  <si>
    <t>TARAIRA</t>
  </si>
  <si>
    <t>CUMARIBO</t>
  </si>
  <si>
    <t>LA PRIMAVERA</t>
  </si>
  <si>
    <t>BAIFA CUMMINS</t>
  </si>
  <si>
    <t>CUMMINS</t>
  </si>
  <si>
    <t>STAMFORD</t>
  </si>
  <si>
    <t>SDMO - CUMMINS</t>
  </si>
  <si>
    <t>S/D</t>
  </si>
  <si>
    <t>BAIFA</t>
  </si>
  <si>
    <t>ENERMAX</t>
  </si>
  <si>
    <t>STEWART &amp; STEVENSON</t>
  </si>
  <si>
    <t>STAMFORD - PERKINS</t>
  </si>
  <si>
    <t>WESTAC POWER</t>
  </si>
  <si>
    <t>LOVOL</t>
  </si>
  <si>
    <t>DEUTZ</t>
  </si>
  <si>
    <t>POWER</t>
  </si>
  <si>
    <t>SDMO</t>
  </si>
  <si>
    <t>CUMMINS - LEROY SOMMER</t>
  </si>
  <si>
    <t>DELLENT</t>
  </si>
  <si>
    <t>PERKINS STAMFORD - PERKINS STAMFORD - PERKINS STAMFORD - CUMMINS - CUMMINS</t>
  </si>
  <si>
    <t>CUMMINS STAMFORD</t>
  </si>
  <si>
    <t>SIN PLACA</t>
  </si>
  <si>
    <t>CATERPILLAR</t>
  </si>
  <si>
    <t>CUMMINS - CUMMINS - CUMMINS</t>
  </si>
  <si>
    <t>DOSSAN</t>
  </si>
  <si>
    <t>DOSIF</t>
  </si>
  <si>
    <t>STEMAC</t>
  </si>
  <si>
    <t>FUAN HENGSHAN</t>
  </si>
  <si>
    <t>CATERPILLAR Modelo C15</t>
  </si>
  <si>
    <t>POWELL SYSTEM</t>
  </si>
  <si>
    <t>PARTNER</t>
  </si>
  <si>
    <t>PERKINS STAMFORD - PERKINS STAMFORD - PERKINS STAMFORD - CUMMINS</t>
  </si>
  <si>
    <t>GENERAL POWER</t>
  </si>
  <si>
    <t>STEWART &amp; STEVENSON - STEWART &amp; STEVENSON - DOOSAN - DOOSAN</t>
  </si>
  <si>
    <t>PERKINS</t>
  </si>
  <si>
    <t>CUMMINS NTA 855</t>
  </si>
  <si>
    <t>OLYMPIAN - MAGNAPLUS</t>
  </si>
  <si>
    <t>MAGNAPLUS</t>
  </si>
  <si>
    <t>GENERAL MOTORS</t>
  </si>
  <si>
    <t>DETROIT DIESEL</t>
  </si>
  <si>
    <t>ALGESA - PERKINS</t>
  </si>
  <si>
    <t>CRAMACO</t>
  </si>
  <si>
    <t>DELLENP</t>
  </si>
  <si>
    <t>OLYMPIAN - HENGSHAN</t>
  </si>
  <si>
    <t>POWER LINK</t>
  </si>
  <si>
    <t>CATERPILLAR C13 - PERKINS</t>
  </si>
  <si>
    <t>PEL POWER SYSTEM</t>
  </si>
  <si>
    <t>CUMMINS - ENERMAX y LOVOL - ENERMAX</t>
  </si>
  <si>
    <t>Capacidad Diesel
kW</t>
  </si>
  <si>
    <t>No. de Plantas Diesel</t>
  </si>
  <si>
    <t xml:space="preserve">Marca del grupo electrogeno </t>
  </si>
  <si>
    <t>Localidad</t>
  </si>
  <si>
    <t xml:space="preserve">Departamento </t>
  </si>
  <si>
    <t xml:space="preserve">Hectareas de cedro requeridas </t>
  </si>
  <si>
    <t>VIGÍA DEL FUERTE</t>
  </si>
  <si>
    <t>CARTAGENA DEL CHAIRA</t>
  </si>
  <si>
    <t>SAN VICENTE DEL CAGUÁN</t>
  </si>
  <si>
    <t>GUAPI</t>
  </si>
  <si>
    <t>LÓPEZ DE MICAY</t>
  </si>
  <si>
    <t>TIMBIQUÍ</t>
  </si>
  <si>
    <t>BAJO BAUDO</t>
  </si>
  <si>
    <t>BOJAYÁ</t>
  </si>
  <si>
    <t>EL LITORAL DEL SAN JUAN</t>
  </si>
  <si>
    <t>MEDIO ATRATO</t>
  </si>
  <si>
    <t>NUQUÍ</t>
  </si>
  <si>
    <t>QUIBDÓ</t>
  </si>
  <si>
    <t>UNGUIA</t>
  </si>
  <si>
    <t>EL CHARCO</t>
  </si>
  <si>
    <t>FRANCISCO PIZARRO</t>
  </si>
  <si>
    <t>LA TOLA</t>
  </si>
  <si>
    <t>OLAYA HERRERA</t>
  </si>
  <si>
    <t>ROBERTO PAYAN</t>
  </si>
  <si>
    <t>SAN ANDRES DE TUMACO</t>
  </si>
  <si>
    <t>SANTA BÁRBARA</t>
  </si>
  <si>
    <t>PUERTO GUZMÁN</t>
  </si>
  <si>
    <t>BUENAVENTURA</t>
  </si>
  <si>
    <t>Municipio</t>
  </si>
  <si>
    <t>HECTÁREAS DE CEDRO REQUERIDAS</t>
  </si>
  <si>
    <t>INDIVIDUOS DE NOGAL REQUERIDOS</t>
  </si>
  <si>
    <t>EMISIÓN DE CO2 EN PORCENTAJE (%)</t>
  </si>
  <si>
    <t>EMISIÓN DE CO2 (Kg CO2/AÑO)</t>
  </si>
  <si>
    <t xml:space="preserve">INDIVIDUOS DE CEDRO REQUERIDOS </t>
  </si>
  <si>
    <t>HECTÁREAS DE NOGAL REQUERIDAS</t>
  </si>
  <si>
    <t xml:space="preserve">Hectareas de Nogal requeridas </t>
  </si>
  <si>
    <t>CO2 equivalente</t>
  </si>
  <si>
    <t xml:space="preserve">Individuos de Cedro por hectárea requeridos </t>
  </si>
  <si>
    <t xml:space="preserve">Individuos de Nogal por hectárea requeridos </t>
  </si>
  <si>
    <t xml:space="preserve">Costo hectárea sembrada de Nogal </t>
  </si>
  <si>
    <t xml:space="preserve">Costo hectárea sembrada de Cedro </t>
  </si>
  <si>
    <t>Plantula Cedro: $3000</t>
  </si>
  <si>
    <t>Plntula Nogal: $4000</t>
  </si>
  <si>
    <t xml:space="preserve">Costo toal Cedro </t>
  </si>
  <si>
    <t xml:space="preserve">Costo total Nogal </t>
  </si>
  <si>
    <t>longitud (wgs84)</t>
  </si>
  <si>
    <t>latitud  (wgs84)</t>
  </si>
  <si>
    <t>oesteCMT12</t>
  </si>
  <si>
    <t>norteCMT12</t>
  </si>
  <si>
    <t>Cupo actual (Gal/Mes)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</si>
</sst>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Cambria"/>
      <family val="1"/>
    </font>
    <font>
      <b/>
      <sz val="10"/>
      <color theme="1"/>
      <name val="Cambria"/>
      <family val="1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2" fontId="3" fillId="0" borderId="0" applyFont="0" applyFill="0" applyBorder="0" applyAlignment="0" applyProtection="0"/>
  </cellStyleXfs>
  <cellXfs count="2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42" fontId="1" fillId="0" borderId="1" xfId="1" applyFont="1" applyBorder="1"/>
    <xf numFmtId="42" fontId="1" fillId="0" borderId="1" xfId="1" applyFont="1" applyBorder="1" applyAlignment="1">
      <alignment horizontal="center" vertical="center"/>
    </xf>
    <xf numFmtId="42" fontId="2" fillId="2" borderId="1" xfId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1" fontId="2" fillId="2" borderId="3" xfId="0" applyNumberFormat="1" applyFont="1" applyFill="1" applyBorder="1" applyAlignment="1">
      <alignment horizontal="center" vertical="center" wrapText="1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5" Type="http://schemas.openxmlformats.org/officeDocument/2006/relationships/chartsheet" Target="chartsheets/sheet3.xml"/><Relationship Id="rId10" Type="http://schemas.openxmlformats.org/officeDocument/2006/relationships/calcChain" Target="calcChain.xml"/><Relationship Id="rId4" Type="http://schemas.openxmlformats.org/officeDocument/2006/relationships/chartsheet" Target="chartsheets/sheet2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r>
              <a:rPr lang="es-CO"/>
              <a:t>Hectareas de Nogal y Cedro requeridas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mbria" panose="02040503050406030204" pitchFamily="18" charset="0"/>
              <a:ea typeface="Cambria" panose="02040503050406030204" pitchFamily="18" charset="0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'RESULTADOS POR DEPARTAMENTO'!$G$1</c:f>
              <c:strCache>
                <c:ptCount val="1"/>
                <c:pt idx="0">
                  <c:v>HECTÁREAS DE CEDRO REQUERIDAS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'RESULTADOS POR DEPARTAMENTO'!$A$2:$A$12</c:f>
              <c:strCache>
                <c:ptCount val="11"/>
                <c:pt idx="0">
                  <c:v>ANTIOQUIA</c:v>
                </c:pt>
                <c:pt idx="1">
                  <c:v>CAQUETÁ</c:v>
                </c:pt>
                <c:pt idx="2">
                  <c:v>CAUCA</c:v>
                </c:pt>
                <c:pt idx="3">
                  <c:v>CHOCÓ</c:v>
                </c:pt>
                <c:pt idx="4">
                  <c:v>BOYACÁ</c:v>
                </c:pt>
                <c:pt idx="5">
                  <c:v>META</c:v>
                </c:pt>
                <c:pt idx="6">
                  <c:v>NARIÑO </c:v>
                </c:pt>
                <c:pt idx="7">
                  <c:v>PUTUMAYO</c:v>
                </c:pt>
                <c:pt idx="8">
                  <c:v>VALLE DEL CAUCA </c:v>
                </c:pt>
                <c:pt idx="9">
                  <c:v>VAUPES</c:v>
                </c:pt>
                <c:pt idx="10">
                  <c:v>VICHADA </c:v>
                </c:pt>
              </c:strCache>
            </c:strRef>
          </c:cat>
          <c:val>
            <c:numRef>
              <c:f>'RESULTADOS POR DEPARTAMENTO'!$G$2:$G$12</c:f>
              <c:numCache>
                <c:formatCode>0.00</c:formatCode>
                <c:ptCount val="11"/>
                <c:pt idx="0">
                  <c:v>11.107918177454307</c:v>
                </c:pt>
                <c:pt idx="1">
                  <c:v>6.5223613281813035</c:v>
                </c:pt>
                <c:pt idx="2">
                  <c:v>58</c:v>
                </c:pt>
                <c:pt idx="3">
                  <c:v>301.21328707701605</c:v>
                </c:pt>
                <c:pt idx="4">
                  <c:v>15.111668147687665</c:v>
                </c:pt>
                <c:pt idx="5">
                  <c:v>23.676095067761409</c:v>
                </c:pt>
                <c:pt idx="6">
                  <c:v>46.360898388590662</c:v>
                </c:pt>
                <c:pt idx="7">
                  <c:v>3.054486114958145</c:v>
                </c:pt>
                <c:pt idx="8">
                  <c:v>16.171934631200706</c:v>
                </c:pt>
                <c:pt idx="9">
                  <c:v>9.7605759312572307</c:v>
                </c:pt>
                <c:pt idx="10">
                  <c:v>98.132064877493036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DE-40D0-8CCB-657D95DDBAB8}"/>
            </c:ext>
          </c:extLst>
        </c:ser>
        <c:ser>
          <c:idx val="1"/>
          <c:order val="1"/>
          <c:tx>
            <c:strRef>
              <c:f>'RESULTADOS POR DEPARTAMENTO'!$H$1</c:f>
              <c:strCache>
                <c:ptCount val="1"/>
                <c:pt idx="0">
                  <c:v>HECTÁREAS DE NOGAL REQUERIDAS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'RESULTADOS POR DEPARTAMENTO'!$A$2:$A$12</c:f>
              <c:strCache>
                <c:ptCount val="11"/>
                <c:pt idx="0">
                  <c:v>ANTIOQUIA</c:v>
                </c:pt>
                <c:pt idx="1">
                  <c:v>CAQUETÁ</c:v>
                </c:pt>
                <c:pt idx="2">
                  <c:v>CAUCA</c:v>
                </c:pt>
                <c:pt idx="3">
                  <c:v>CHOCÓ</c:v>
                </c:pt>
                <c:pt idx="4">
                  <c:v>BOYACÁ</c:v>
                </c:pt>
                <c:pt idx="5">
                  <c:v>META</c:v>
                </c:pt>
                <c:pt idx="6">
                  <c:v>NARIÑO </c:v>
                </c:pt>
                <c:pt idx="7">
                  <c:v>PUTUMAYO</c:v>
                </c:pt>
                <c:pt idx="8">
                  <c:v>VALLE DEL CAUCA </c:v>
                </c:pt>
                <c:pt idx="9">
                  <c:v>VAUPES</c:v>
                </c:pt>
                <c:pt idx="10">
                  <c:v>VICHADA </c:v>
                </c:pt>
              </c:strCache>
            </c:strRef>
          </c:cat>
          <c:val>
            <c:numRef>
              <c:f>'RESULTADOS POR DEPARTAMENTO'!$H$2:$H$12</c:f>
              <c:numCache>
                <c:formatCode>0.00</c:formatCode>
                <c:ptCount val="11"/>
                <c:pt idx="0">
                  <c:v>0.79913606965002826</c:v>
                </c:pt>
                <c:pt idx="1">
                  <c:v>0.46923771973936867</c:v>
                </c:pt>
                <c:pt idx="2" formatCode="General">
                  <c:v>4</c:v>
                </c:pt>
                <c:pt idx="3" formatCode="General">
                  <c:v>21.67</c:v>
                </c:pt>
                <c:pt idx="4">
                  <c:v>1.0871775337623402</c:v>
                </c:pt>
                <c:pt idx="5">
                  <c:v>1.7033274151689348</c:v>
                </c:pt>
                <c:pt idx="6">
                  <c:v>3.3353384074164483</c:v>
                </c:pt>
                <c:pt idx="7">
                  <c:v>0.21974865044132405</c:v>
                </c:pt>
                <c:pt idx="8">
                  <c:v>1.1634562006448548</c:v>
                </c:pt>
                <c:pt idx="9">
                  <c:v>0.702204334117013</c:v>
                </c:pt>
                <c:pt idx="10">
                  <c:v>7.0599073003627142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DE-40D0-8CCB-657D95DDBA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575553632"/>
        <c:axId val="575553216"/>
      </c:barChart>
      <c:catAx>
        <c:axId val="575553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es-CO"/>
          </a:p>
        </c:txPr>
        <c:crossAx val="575553216"/>
        <c:crosses val="autoZero"/>
        <c:auto val="1"/>
        <c:lblAlgn val="ctr"/>
        <c:lblOffset val="100"/>
        <c:noMultiLvlLbl val="0"/>
      </c:catAx>
      <c:valAx>
        <c:axId val="575553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es-CO"/>
          </a:p>
        </c:txPr>
        <c:crossAx val="575553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mbria" panose="02040503050406030204" pitchFamily="18" charset="0"/>
              <a:ea typeface="Cambria" panose="02040503050406030204" pitchFamily="18" charset="0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mbria" panose="02040503050406030204" pitchFamily="18" charset="0"/>
          <a:ea typeface="Cambria" panose="02040503050406030204" pitchFamily="18" charset="0"/>
        </a:defRPr>
      </a:pPr>
      <a:endParaRPr lang="es-CO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r>
              <a:rPr lang="es-CO" sz="1200">
                <a:latin typeface="Cambria" panose="02040503050406030204" pitchFamily="18" charset="0"/>
                <a:ea typeface="Cambria" panose="02040503050406030204" pitchFamily="18" charset="0"/>
              </a:rPr>
              <a:t>Consumo</a:t>
            </a:r>
            <a:r>
              <a:rPr lang="es-CO" sz="1200" baseline="0">
                <a:latin typeface="Cambria" panose="02040503050406030204" pitchFamily="18" charset="0"/>
                <a:ea typeface="Cambria" panose="02040503050406030204" pitchFamily="18" charset="0"/>
              </a:rPr>
              <a:t> de combustible vs emisiones</a:t>
            </a:r>
            <a:endParaRPr lang="es-CO" sz="1200">
              <a:latin typeface="Cambria" panose="02040503050406030204" pitchFamily="18" charset="0"/>
              <a:ea typeface="Cambria" panose="020405030504060302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mbria" panose="02040503050406030204" pitchFamily="18" charset="0"/>
              <a:ea typeface="Cambria" panose="02040503050406030204" pitchFamily="18" charset="0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'BASE DE DATOS '!#REF!</c:f>
              <c:numCache>
                <c:formatCode>General</c:formatCode>
                <c:ptCount val="11"/>
                <c:pt idx="0">
                  <c:v>69648</c:v>
                </c:pt>
                <c:pt idx="1">
                  <c:v>40896</c:v>
                </c:pt>
                <c:pt idx="2">
                  <c:v>365460</c:v>
                </c:pt>
                <c:pt idx="3">
                  <c:v>1888644</c:v>
                </c:pt>
                <c:pt idx="4">
                  <c:v>94752</c:v>
                </c:pt>
                <c:pt idx="5">
                  <c:v>148452</c:v>
                </c:pt>
                <c:pt idx="6">
                  <c:v>290688.48</c:v>
                </c:pt>
                <c:pt idx="7">
                  <c:v>19152</c:v>
                </c:pt>
                <c:pt idx="8">
                  <c:v>101400</c:v>
                </c:pt>
                <c:pt idx="9">
                  <c:v>61200</c:v>
                </c:pt>
                <c:pt idx="10">
                  <c:v>615300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'BASE DE DATOS '!#REF!</c15:sqref>
                        </c15:formulaRef>
                      </c:ext>
                    </c:extLst>
                    <c:strCache>
                      <c:ptCount val="1"/>
                      <c:pt idx="0">
                        <c:v>CUPO ACTUAL (Gal/año)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'BASE DE DATOS '!#REF!</c15:sqref>
                        </c15:formulaRef>
                      </c:ext>
                    </c:extLst>
                    <c:strCache>
                      <c:ptCount val="11"/>
                      <c:pt idx="0">
                        <c:v>ANTIOQUIA</c:v>
                      </c:pt>
                      <c:pt idx="1">
                        <c:v>CAQUETÁ</c:v>
                      </c:pt>
                      <c:pt idx="2">
                        <c:v>CAUCA</c:v>
                      </c:pt>
                      <c:pt idx="3">
                        <c:v>CHOCÓ</c:v>
                      </c:pt>
                      <c:pt idx="4">
                        <c:v>BOYACÁ</c:v>
                      </c:pt>
                      <c:pt idx="5">
                        <c:v>META</c:v>
                      </c:pt>
                      <c:pt idx="6">
                        <c:v>NARIÑO </c:v>
                      </c:pt>
                      <c:pt idx="7">
                        <c:v>PUTUMAYO</c:v>
                      </c:pt>
                      <c:pt idx="8">
                        <c:v>VALLE DEL CAUCA </c:v>
                      </c:pt>
                      <c:pt idx="9">
                        <c:v>VAUPES</c:v>
                      </c:pt>
                      <c:pt idx="10">
                        <c:v>VICHADA 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A07B-4CD3-A486-EB91CC02BB55}"/>
            </c:ext>
          </c:extLst>
        </c:ser>
        <c:ser>
          <c:idx val="1"/>
          <c:order val="1"/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'BASE DE DATOS '!#REF!</c:f>
              <c:numCache>
                <c:formatCode>General</c:formatCode>
                <c:ptCount val="11"/>
                <c:pt idx="0">
                  <c:v>709016.64000000013</c:v>
                </c:pt>
                <c:pt idx="1">
                  <c:v>416321.28000000003</c:v>
                </c:pt>
                <c:pt idx="2">
                  <c:v>3720382.8</c:v>
                </c:pt>
                <c:pt idx="3">
                  <c:v>19226395.919999998</c:v>
                </c:pt>
                <c:pt idx="4">
                  <c:v>964575.36</c:v>
                </c:pt>
                <c:pt idx="5">
                  <c:v>1511241.3599999999</c:v>
                </c:pt>
                <c:pt idx="6">
                  <c:v>2959208.7264</c:v>
                </c:pt>
                <c:pt idx="7">
                  <c:v>194967.36</c:v>
                </c:pt>
                <c:pt idx="8">
                  <c:v>1032251.9999999999</c:v>
                </c:pt>
                <c:pt idx="9">
                  <c:v>623016</c:v>
                </c:pt>
                <c:pt idx="10">
                  <c:v>6263754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'BASE DE DATOS '!#REF!</c15:sqref>
                        </c15:formulaRef>
                      </c:ext>
                    </c:extLst>
                    <c:strCache>
                      <c:ptCount val="1"/>
                      <c:pt idx="0">
                        <c:v>Emision de CO2 (KgCO2/año)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'BASE DE DATOS '!#REF!</c15:sqref>
                        </c15:formulaRef>
                      </c:ext>
                    </c:extLst>
                    <c:strCache>
                      <c:ptCount val="11"/>
                      <c:pt idx="0">
                        <c:v>ANTIOQUIA</c:v>
                      </c:pt>
                      <c:pt idx="1">
                        <c:v>CAQUETÁ</c:v>
                      </c:pt>
                      <c:pt idx="2">
                        <c:v>CAUCA</c:v>
                      </c:pt>
                      <c:pt idx="3">
                        <c:v>CHOCÓ</c:v>
                      </c:pt>
                      <c:pt idx="4">
                        <c:v>BOYACÁ</c:v>
                      </c:pt>
                      <c:pt idx="5">
                        <c:v>META</c:v>
                      </c:pt>
                      <c:pt idx="6">
                        <c:v>NARIÑO </c:v>
                      </c:pt>
                      <c:pt idx="7">
                        <c:v>PUTUMAYO</c:v>
                      </c:pt>
                      <c:pt idx="8">
                        <c:v>VALLE DEL CAUCA </c:v>
                      </c:pt>
                      <c:pt idx="9">
                        <c:v>VAUPES</c:v>
                      </c:pt>
                      <c:pt idx="10">
                        <c:v>VICHADA 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A07B-4CD3-A486-EB91CC02B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2112919935"/>
        <c:axId val="2112912863"/>
      </c:barChart>
      <c:catAx>
        <c:axId val="21129199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es-CO"/>
          </a:p>
        </c:txPr>
        <c:crossAx val="2112912863"/>
        <c:crosses val="autoZero"/>
        <c:auto val="1"/>
        <c:lblAlgn val="ctr"/>
        <c:lblOffset val="100"/>
        <c:noMultiLvlLbl val="0"/>
      </c:catAx>
      <c:valAx>
        <c:axId val="21129128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es-CO"/>
          </a:p>
        </c:txPr>
        <c:crossAx val="2112919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mbria" panose="02040503050406030204" pitchFamily="18" charset="0"/>
              <a:ea typeface="Cambria" panose="02040503050406030204" pitchFamily="18" charset="0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mbria" panose="02040503050406030204" pitchFamily="18" charset="0"/>
              <a:ea typeface="Cambria" panose="02040503050406030204" pitchFamily="18" charset="0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3055555555555558E-2"/>
          <c:y val="0.25371062992125987"/>
          <c:w val="0.81388888888888888"/>
          <c:h val="0.43426691455234762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9405-471D-B3B0-A853DEFDB5DB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9405-471D-B3B0-A853DEFDB5DB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9405-471D-B3B0-A853DEFDB5DB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9405-471D-B3B0-A853DEFDB5DB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9405-471D-B3B0-A853DEFDB5DB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9405-471D-B3B0-A853DEFDB5DB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D-9405-471D-B3B0-A853DEFDB5DB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F-9405-471D-B3B0-A853DEFDB5DB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1-9405-471D-B3B0-A853DEFDB5DB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3-9405-471D-B3B0-A853DEFDB5DB}"/>
              </c:ext>
            </c:extLst>
          </c:dPt>
          <c:dPt>
            <c:idx val="1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5-9405-471D-B3B0-A853DEFDB5DB}"/>
              </c:ext>
            </c:extLst>
          </c:dPt>
          <c:dLbls>
            <c:dLbl>
              <c:idx val="0"/>
              <c:layout>
                <c:manualLayout>
                  <c:x val="-3.1157480314960628E-2"/>
                  <c:y val="-4.442184310294546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05-471D-B3B0-A853DEFDB5DB}"/>
                </c:ext>
              </c:extLst>
            </c:dLbl>
            <c:dLbl>
              <c:idx val="1"/>
              <c:layout>
                <c:manualLayout>
                  <c:x val="1.7522965879265091E-3"/>
                  <c:y val="-4.101961213181685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05-471D-B3B0-A853DEFDB5DB}"/>
                </c:ext>
              </c:extLst>
            </c:dLbl>
            <c:dLbl>
              <c:idx val="2"/>
              <c:layout>
                <c:manualLayout>
                  <c:x val="1.2740376202974628E-2"/>
                  <c:y val="-3.269466316710411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05-471D-B3B0-A853DEFDB5DB}"/>
                </c:ext>
              </c:extLst>
            </c:dLbl>
            <c:dLbl>
              <c:idx val="3"/>
              <c:layout>
                <c:manualLayout>
                  <c:x val="0.10813582677165354"/>
                  <c:y val="-1.8226888305628463E-6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05-471D-B3B0-A853DEFDB5DB}"/>
                </c:ext>
              </c:extLst>
            </c:dLbl>
            <c:dLbl>
              <c:idx val="4"/>
              <c:layout>
                <c:manualLayout>
                  <c:x val="-2.2824365704286965E-2"/>
                  <c:y val="3.509477981918926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05-471D-B3B0-A853DEFDB5DB}"/>
                </c:ext>
              </c:extLst>
            </c:dLbl>
            <c:dLbl>
              <c:idx val="5"/>
              <c:layout>
                <c:manualLayout>
                  <c:x val="-4.2152668416447943E-2"/>
                  <c:y val="3.9151356080489939E-4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405-471D-B3B0-A853DEFDB5DB}"/>
                </c:ext>
              </c:extLst>
            </c:dLbl>
            <c:dLbl>
              <c:idx val="7"/>
              <c:layout>
                <c:manualLayout>
                  <c:x val="-6.9326334208223969E-2"/>
                  <c:y val="7.734142607174103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405-471D-B3B0-A853DEFDB5DB}"/>
                </c:ext>
              </c:extLst>
            </c:dLbl>
            <c:dLbl>
              <c:idx val="9"/>
              <c:layout>
                <c:manualLayout>
                  <c:x val="-6.4660979877515313E-3"/>
                  <c:y val="-7.352252843394575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405-471D-B3B0-A853DEFDB5DB}"/>
                </c:ext>
              </c:extLst>
            </c:dLbl>
            <c:dLbl>
              <c:idx val="10"/>
              <c:layout>
                <c:manualLayout>
                  <c:x val="3.8499562554680667E-3"/>
                  <c:y val="-4.9578958880139981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405-471D-B3B0-A853DEFDB5D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mbria" panose="02040503050406030204" pitchFamily="18" charset="0"/>
                    <a:ea typeface="Cambria" panose="02040503050406030204" pitchFamily="18" charset="0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'BASE DE DATOS '!#REF!</c:f>
              <c:numCache>
                <c:formatCode>0.00</c:formatCode>
                <c:ptCount val="11"/>
                <c:pt idx="0">
                  <c:v>1.884623382500227</c:v>
                </c:pt>
                <c:pt idx="1">
                  <c:v>1.1066155216334894</c:v>
                </c:pt>
                <c:pt idx="2">
                  <c:v>9.8890773800903524</c:v>
                </c:pt>
                <c:pt idx="3">
                  <c:v>51.105310182901988</c:v>
                </c:pt>
                <c:pt idx="4">
                  <c:v>2.5639190606860423</c:v>
                </c:pt>
                <c:pt idx="5">
                  <c:v>4.017001355084477</c:v>
                </c:pt>
                <c:pt idx="6">
                  <c:v>7.8658153347037887</c:v>
                </c:pt>
                <c:pt idx="7">
                  <c:v>0.5182389590748383</c:v>
                </c:pt>
                <c:pt idx="8">
                  <c:v>2.7438090251769318</c:v>
                </c:pt>
                <c:pt idx="9">
                  <c:v>1.6560267489233556</c:v>
                </c:pt>
                <c:pt idx="10">
                  <c:v>16.649563049224522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'BASE DE DATOS '!#REF!</c15:sqref>
                        </c15:formulaRef>
                      </c:ext>
                    </c:extLst>
                    <c:strCache>
                      <c:ptCount val="1"/>
                      <c:pt idx="0">
                        <c:v>Emision de CO2 en porcentaje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'BASE DE DATOS '!#REF!</c15:sqref>
                        </c15:formulaRef>
                      </c:ext>
                    </c:extLst>
                    <c:strCache>
                      <c:ptCount val="11"/>
                      <c:pt idx="0">
                        <c:v>ANTIOQUIA</c:v>
                      </c:pt>
                      <c:pt idx="1">
                        <c:v>CAQUETÁ</c:v>
                      </c:pt>
                      <c:pt idx="2">
                        <c:v>CAUCA</c:v>
                      </c:pt>
                      <c:pt idx="3">
                        <c:v>CHOCÓ</c:v>
                      </c:pt>
                      <c:pt idx="4">
                        <c:v>BOYACÁ</c:v>
                      </c:pt>
                      <c:pt idx="5">
                        <c:v>META</c:v>
                      </c:pt>
                      <c:pt idx="6">
                        <c:v>NARIÑO </c:v>
                      </c:pt>
                      <c:pt idx="7">
                        <c:v>PUTUMAYO</c:v>
                      </c:pt>
                      <c:pt idx="8">
                        <c:v>VALLE DEL CAUCA </c:v>
                      </c:pt>
                      <c:pt idx="9">
                        <c:v>VAUPES</c:v>
                      </c:pt>
                      <c:pt idx="10">
                        <c:v>VICHADA 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16-9405-471D-B3B0-A853DEFDB5DB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021511628445274"/>
          <c:y val="0.83308435198878728"/>
          <c:w val="0.53075075435135044"/>
          <c:h val="0.154768142864863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mbria" panose="02040503050406030204" pitchFamily="18" charset="0"/>
              <a:ea typeface="Cambria" panose="02040503050406030204" pitchFamily="18" charset="0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r>
              <a:rPr lang="es-CO" sz="1200">
                <a:latin typeface="Cambria" panose="02040503050406030204" pitchFamily="18" charset="0"/>
                <a:ea typeface="Cambria" panose="02040503050406030204" pitchFamily="18" charset="0"/>
              </a:rPr>
              <a:t>Individuos de Nogal y Cedro requeridos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mbria" panose="02040503050406030204" pitchFamily="18" charset="0"/>
              <a:ea typeface="Cambria" panose="02040503050406030204" pitchFamily="18" charset="0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'BASE DE DATOS '!#REF!</c:f>
              <c:numCache>
                <c:formatCode>0.00</c:formatCode>
                <c:ptCount val="11"/>
                <c:pt idx="0">
                  <c:v>12341.455874673629</c:v>
                </c:pt>
                <c:pt idx="1">
                  <c:v>7246.6715404699735</c:v>
                </c:pt>
                <c:pt idx="2">
                  <c:v>64758.621409921674</c:v>
                </c:pt>
                <c:pt idx="3">
                  <c:v>334663.11436031328</c:v>
                </c:pt>
                <c:pt idx="4">
                  <c:v>16789.823498694517</c:v>
                </c:pt>
                <c:pt idx="5">
                  <c:v>26305.332637075713</c:v>
                </c:pt>
                <c:pt idx="6">
                  <c:v>51509.290276762411</c:v>
                </c:pt>
                <c:pt idx="7">
                  <c:v>194967.36</c:v>
                </c:pt>
                <c:pt idx="8">
                  <c:v>17967.832898172321</c:v>
                </c:pt>
                <c:pt idx="9">
                  <c:v>10844.490861618799</c:v>
                </c:pt>
                <c:pt idx="10">
                  <c:v>109029.66057441253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'BASE DE DATOS '!#REF!</c15:sqref>
                        </c15:formulaRef>
                      </c:ext>
                    </c:extLst>
                    <c:strCache>
                      <c:ptCount val="1"/>
                      <c:pt idx="0">
                        <c:v>Individuos de Cedro requeridos 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'BASE DE DATOS '!#REF!</c15:sqref>
                        </c15:formulaRef>
                      </c:ext>
                    </c:extLst>
                    <c:strCache>
                      <c:ptCount val="11"/>
                      <c:pt idx="0">
                        <c:v>ANTIOQUIA</c:v>
                      </c:pt>
                      <c:pt idx="1">
                        <c:v>CAQUETÁ</c:v>
                      </c:pt>
                      <c:pt idx="2">
                        <c:v>CAUCA</c:v>
                      </c:pt>
                      <c:pt idx="3">
                        <c:v>CHOCÓ</c:v>
                      </c:pt>
                      <c:pt idx="4">
                        <c:v>BOYACÁ</c:v>
                      </c:pt>
                      <c:pt idx="5">
                        <c:v>META</c:v>
                      </c:pt>
                      <c:pt idx="6">
                        <c:v>NARIÑO </c:v>
                      </c:pt>
                      <c:pt idx="7">
                        <c:v>PUTUMAYO</c:v>
                      </c:pt>
                      <c:pt idx="8">
                        <c:v>VALLE DEL CAUCA </c:v>
                      </c:pt>
                      <c:pt idx="9">
                        <c:v>VAUPES</c:v>
                      </c:pt>
                      <c:pt idx="10">
                        <c:v>VICHADA 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226-4390-AFAD-3F9F904A5767}"/>
            </c:ext>
          </c:extLst>
        </c:ser>
        <c:ser>
          <c:idx val="1"/>
          <c:order val="1"/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'BASE DE DATOS '!#REF!</c:f>
              <c:numCache>
                <c:formatCode>0.00</c:formatCode>
                <c:ptCount val="11"/>
                <c:pt idx="0">
                  <c:v>8878.244928625094</c:v>
                </c:pt>
                <c:pt idx="1">
                  <c:v>5213.1389932381671</c:v>
                </c:pt>
                <c:pt idx="2">
                  <c:v>46586.311044327573</c:v>
                </c:pt>
                <c:pt idx="3">
                  <c:v>240751.26371149509</c:v>
                </c:pt>
                <c:pt idx="4">
                  <c:v>12078.329075882795</c:v>
                </c:pt>
                <c:pt idx="5">
                  <c:v>18923.633358377159</c:v>
                </c:pt>
                <c:pt idx="6">
                  <c:v>37054.955251690466</c:v>
                </c:pt>
                <c:pt idx="7">
                  <c:v>2441.3643876784372</c:v>
                </c:pt>
                <c:pt idx="8">
                  <c:v>12925.770097670922</c:v>
                </c:pt>
                <c:pt idx="9">
                  <c:v>7801.3523666416222</c:v>
                </c:pt>
                <c:pt idx="10">
                  <c:v>78434.184823441028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'BASE DE DATOS '!#REF!</c15:sqref>
                        </c15:formulaRef>
                      </c:ext>
                    </c:extLst>
                    <c:strCache>
                      <c:ptCount val="1"/>
                      <c:pt idx="0">
                        <c:v>Individuos de Nogal requeridos 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'BASE DE DATOS '!#REF!</c15:sqref>
                        </c15:formulaRef>
                      </c:ext>
                    </c:extLst>
                    <c:strCache>
                      <c:ptCount val="11"/>
                      <c:pt idx="0">
                        <c:v>ANTIOQUIA</c:v>
                      </c:pt>
                      <c:pt idx="1">
                        <c:v>CAQUETÁ</c:v>
                      </c:pt>
                      <c:pt idx="2">
                        <c:v>CAUCA</c:v>
                      </c:pt>
                      <c:pt idx="3">
                        <c:v>CHOCÓ</c:v>
                      </c:pt>
                      <c:pt idx="4">
                        <c:v>BOYACÁ</c:v>
                      </c:pt>
                      <c:pt idx="5">
                        <c:v>META</c:v>
                      </c:pt>
                      <c:pt idx="6">
                        <c:v>NARIÑO </c:v>
                      </c:pt>
                      <c:pt idx="7">
                        <c:v>PUTUMAYO</c:v>
                      </c:pt>
                      <c:pt idx="8">
                        <c:v>VALLE DEL CAUCA </c:v>
                      </c:pt>
                      <c:pt idx="9">
                        <c:v>VAUPES</c:v>
                      </c:pt>
                      <c:pt idx="10">
                        <c:v>VICHADA 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E226-4390-AFAD-3F9F904A57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82391311"/>
        <c:axId val="182391727"/>
      </c:barChart>
      <c:catAx>
        <c:axId val="1823913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2391727"/>
        <c:crosses val="autoZero"/>
        <c:auto val="1"/>
        <c:lblAlgn val="ctr"/>
        <c:lblOffset val="100"/>
        <c:noMultiLvlLbl val="0"/>
      </c:catAx>
      <c:valAx>
        <c:axId val="1823917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panose="02040503050406030204" pitchFamily="18" charset="0"/>
                <a:ea typeface="Cambria" panose="02040503050406030204" pitchFamily="18" charset="0"/>
                <a:cs typeface="+mn-cs"/>
              </a:defRPr>
            </a:pPr>
            <a:endParaRPr lang="es-CO"/>
          </a:p>
        </c:txPr>
        <c:crossAx val="182391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EF47635-B872-4611-85A0-8EC95274D728}">
  <sheetPr/>
  <sheetViews>
    <sheetView zoomScale="70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ACB682D-8DE3-49A6-A175-7DF22B0AEE73}">
  <sheetPr/>
  <sheetViews>
    <sheetView zoomScale="70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3648813-8F77-4CD0-A817-388180F572CD}">
  <sheetPr/>
  <sheetViews>
    <sheetView zoomScale="70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6A03C99-1F1D-4785-AC4A-CFF40E9293C4}">
  <sheetPr/>
  <sheetViews>
    <sheetView zoomScale="7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40536" cy="62728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1D2BF7-A27D-C530-3B20-788235F2BF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40536" cy="62728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656217-6643-8C2A-781B-D3E93ABCC61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40536" cy="62728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3D7DFA2-88F1-A4F0-05A2-9E9D97A1C33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40536" cy="62728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95F34F5-DC9F-F2BF-CA56-215AA9CBFE1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0FD5F-AFA6-4A8F-AB52-A6AE39A37C73}">
  <dimension ref="A1:W81"/>
  <sheetViews>
    <sheetView tabSelected="1" workbookViewId="0">
      <selection activeCell="F6" sqref="F6"/>
    </sheetView>
  </sheetViews>
  <sheetFormatPr baseColWidth="10" defaultRowHeight="12.75" x14ac:dyDescent="0.2"/>
  <cols>
    <col min="1" max="1" width="15.140625" style="10" customWidth="1"/>
    <col min="2" max="2" width="17.85546875" style="10" customWidth="1"/>
    <col min="3" max="3" width="15.5703125" style="10" customWidth="1"/>
    <col min="4" max="4" width="11.42578125" style="10"/>
    <col min="5" max="5" width="10.5703125" style="10" customWidth="1"/>
    <col min="6" max="6" width="8.42578125" style="10" customWidth="1"/>
    <col min="7" max="7" width="16.42578125" style="11" customWidth="1"/>
    <col min="8" max="8" width="12.28515625" style="10" customWidth="1"/>
    <col min="9" max="9" width="11" style="10" customWidth="1"/>
    <col min="10" max="11" width="11.42578125" style="13"/>
    <col min="12" max="12" width="10.5703125" style="9" customWidth="1"/>
    <col min="13" max="13" width="11.42578125" style="9"/>
    <col min="14" max="14" width="12.42578125" style="9" customWidth="1"/>
    <col min="15" max="15" width="13.28515625" style="9" customWidth="1"/>
    <col min="16" max="16" width="18.140625" style="9" customWidth="1"/>
    <col min="17" max="17" width="17.5703125" style="9" customWidth="1"/>
    <col min="18" max="18" width="14.5703125" style="9" customWidth="1"/>
    <col min="19" max="19" width="15.42578125" style="9" customWidth="1"/>
    <col min="20" max="16384" width="11.42578125" style="9"/>
  </cols>
  <sheetData>
    <row r="1" spans="1:23" ht="26.25" customHeight="1" x14ac:dyDescent="0.2">
      <c r="A1" s="18" t="s">
        <v>149</v>
      </c>
      <c r="B1" s="18" t="s">
        <v>173</v>
      </c>
      <c r="C1" s="18" t="s">
        <v>148</v>
      </c>
      <c r="D1" s="18" t="s">
        <v>194</v>
      </c>
      <c r="E1" s="18" t="s">
        <v>145</v>
      </c>
      <c r="F1" s="18" t="s">
        <v>146</v>
      </c>
      <c r="G1" s="18" t="s">
        <v>147</v>
      </c>
      <c r="H1" s="18" t="s">
        <v>17</v>
      </c>
      <c r="I1" s="18" t="s">
        <v>181</v>
      </c>
      <c r="J1" s="20" t="s">
        <v>18</v>
      </c>
      <c r="K1" s="20" t="s">
        <v>19</v>
      </c>
      <c r="L1" s="18" t="s">
        <v>150</v>
      </c>
      <c r="M1" s="18" t="s">
        <v>180</v>
      </c>
      <c r="N1" s="18" t="s">
        <v>182</v>
      </c>
      <c r="O1" s="18" t="s">
        <v>183</v>
      </c>
      <c r="P1" s="4" t="s">
        <v>185</v>
      </c>
      <c r="Q1" s="16" t="s">
        <v>184</v>
      </c>
      <c r="R1" s="18" t="s">
        <v>188</v>
      </c>
      <c r="S1" s="18" t="s">
        <v>189</v>
      </c>
      <c r="T1" s="17" t="s">
        <v>190</v>
      </c>
      <c r="U1" s="17" t="s">
        <v>191</v>
      </c>
      <c r="V1" s="17" t="s">
        <v>192</v>
      </c>
      <c r="W1" s="17" t="s">
        <v>193</v>
      </c>
    </row>
    <row r="2" spans="1:23" ht="27.75" customHeight="1" x14ac:dyDescent="0.2">
      <c r="A2" s="19"/>
      <c r="B2" s="19"/>
      <c r="C2" s="19"/>
      <c r="D2" s="19"/>
      <c r="E2" s="19"/>
      <c r="F2" s="19"/>
      <c r="G2" s="19"/>
      <c r="H2" s="19"/>
      <c r="I2" s="19"/>
      <c r="J2" s="21"/>
      <c r="K2" s="21"/>
      <c r="L2" s="19"/>
      <c r="M2" s="19"/>
      <c r="N2" s="19"/>
      <c r="O2" s="19"/>
      <c r="P2" s="4" t="s">
        <v>186</v>
      </c>
      <c r="Q2" s="4" t="s">
        <v>187</v>
      </c>
      <c r="R2" s="19"/>
      <c r="S2" s="19"/>
      <c r="T2" s="17"/>
      <c r="U2" s="17"/>
      <c r="V2" s="17"/>
      <c r="W2" s="17"/>
    </row>
    <row r="3" spans="1:23" x14ac:dyDescent="0.2">
      <c r="A3" s="2" t="s">
        <v>0</v>
      </c>
      <c r="B3" s="1" t="s">
        <v>151</v>
      </c>
      <c r="C3" s="1" t="s">
        <v>21</v>
      </c>
      <c r="D3" s="2">
        <v>2015</v>
      </c>
      <c r="E3" s="2">
        <v>174.8</v>
      </c>
      <c r="F3" s="2">
        <v>1</v>
      </c>
      <c r="G3" s="1" t="s">
        <v>100</v>
      </c>
      <c r="H3" s="2">
        <v>246152.40000000002</v>
      </c>
      <c r="I3" s="2">
        <f>H3*1</f>
        <v>246152.40000000002</v>
      </c>
      <c r="J3" s="12">
        <f>H3/57.45</f>
        <v>4284.6370757180157</v>
      </c>
      <c r="K3" s="12">
        <v>3082.2990232907591</v>
      </c>
      <c r="L3" s="3">
        <f t="shared" ref="L3:L67" si="0">H3/63829.84</f>
        <v>3.8563844120555535</v>
      </c>
      <c r="M3" s="3">
        <f>H3/88728.93</f>
        <v>2.7742067891498303</v>
      </c>
      <c r="N3" s="12">
        <v>1110.0103626943007</v>
      </c>
      <c r="O3" s="12">
        <v>1112.7436823104695</v>
      </c>
      <c r="P3" s="15">
        <f>N3*3000</f>
        <v>3330031.0880829021</v>
      </c>
      <c r="Q3" s="15">
        <f>O3*4000</f>
        <v>4450974.7292418778</v>
      </c>
      <c r="R3" s="14">
        <f>J3*3000</f>
        <v>12853911.227154046</v>
      </c>
      <c r="S3" s="14">
        <f>K3*4000</f>
        <v>12329196.093163036</v>
      </c>
      <c r="T3" s="2">
        <v>-76.779866999999996</v>
      </c>
      <c r="U3" s="2">
        <v>6.4210099999999999</v>
      </c>
      <c r="V3" s="2">
        <v>4581885.8703399999</v>
      </c>
      <c r="W3" s="2">
        <v>2269053.8811699999</v>
      </c>
    </row>
    <row r="4" spans="1:23" ht="25.5" x14ac:dyDescent="0.2">
      <c r="A4" s="2" t="s">
        <v>0</v>
      </c>
      <c r="B4" s="1" t="s">
        <v>151</v>
      </c>
      <c r="C4" s="1" t="s">
        <v>22</v>
      </c>
      <c r="D4" s="2">
        <v>1297</v>
      </c>
      <c r="E4" s="2">
        <v>60</v>
      </c>
      <c r="F4" s="2">
        <v>1</v>
      </c>
      <c r="G4" s="1" t="s">
        <v>101</v>
      </c>
      <c r="H4" s="2">
        <v>158441.51999999999</v>
      </c>
      <c r="I4" s="2">
        <f t="shared" ref="I4:I67" si="1">H4*1</f>
        <v>158441.51999999999</v>
      </c>
      <c r="J4" s="12">
        <f t="shared" ref="J4:J67" si="2">H4/57.45</f>
        <v>2757.9028720626629</v>
      </c>
      <c r="K4" s="12">
        <v>1983.990984222389</v>
      </c>
      <c r="L4" s="3">
        <f t="shared" si="0"/>
        <v>2.4822484280079662</v>
      </c>
      <c r="M4" s="3">
        <f t="shared" ref="M4:M67" si="3">H4/88728.93</f>
        <v>1.7856804990210071</v>
      </c>
      <c r="N4" s="12">
        <v>1112.0564516129032</v>
      </c>
      <c r="O4" s="12">
        <v>1108.3743016759777</v>
      </c>
      <c r="P4" s="15">
        <f t="shared" ref="P4:P67" si="4">N4*3000</f>
        <v>3336169.3548387093</v>
      </c>
      <c r="Q4" s="15">
        <f t="shared" ref="Q4:Q67" si="5">O4*4000</f>
        <v>4433497.2067039106</v>
      </c>
      <c r="R4" s="14">
        <f t="shared" ref="R4:R67" si="6">J4*3000</f>
        <v>8273708.6161879888</v>
      </c>
      <c r="S4" s="14">
        <f t="shared" ref="S4:S67" si="7">K4*4000</f>
        <v>7935963.9368895562</v>
      </c>
      <c r="T4" s="2">
        <v>-76.729906999999997</v>
      </c>
      <c r="U4" s="2">
        <v>6.6274110000000004</v>
      </c>
      <c r="V4" s="2">
        <v>4587589.2706700005</v>
      </c>
      <c r="W4" s="2">
        <v>2291868.0800600001</v>
      </c>
    </row>
    <row r="5" spans="1:23" x14ac:dyDescent="0.2">
      <c r="A5" s="2" t="s">
        <v>0</v>
      </c>
      <c r="B5" s="1" t="s">
        <v>151</v>
      </c>
      <c r="C5" s="1" t="s">
        <v>23</v>
      </c>
      <c r="D5" s="2">
        <v>1359</v>
      </c>
      <c r="E5" s="2">
        <v>204</v>
      </c>
      <c r="F5" s="2">
        <v>1</v>
      </c>
      <c r="G5" s="1" t="s">
        <v>102</v>
      </c>
      <c r="H5" s="2">
        <v>166015.44</v>
      </c>
      <c r="I5" s="2">
        <f t="shared" si="1"/>
        <v>166015.44</v>
      </c>
      <c r="J5" s="12">
        <f t="shared" si="2"/>
        <v>2889.7378590078329</v>
      </c>
      <c r="K5" s="12">
        <v>2078.8309541697972</v>
      </c>
      <c r="L5" s="3">
        <f t="shared" si="0"/>
        <v>2.6009064099173678</v>
      </c>
      <c r="M5" s="3">
        <f t="shared" si="3"/>
        <v>1.871040707917925</v>
      </c>
      <c r="N5" s="12">
        <v>1111.4384615384615</v>
      </c>
      <c r="O5" s="12">
        <v>1111.6737967914437</v>
      </c>
      <c r="P5" s="15">
        <f t="shared" si="4"/>
        <v>3334315.3846153845</v>
      </c>
      <c r="Q5" s="15">
        <f t="shared" si="5"/>
        <v>4446695.1871657744</v>
      </c>
      <c r="R5" s="14">
        <f t="shared" si="6"/>
        <v>8669213.5770234987</v>
      </c>
      <c r="S5" s="14">
        <f t="shared" si="7"/>
        <v>8315323.816679189</v>
      </c>
      <c r="T5" s="2">
        <v>-76.765613000000002</v>
      </c>
      <c r="U5" s="2">
        <v>6.4907680000000001</v>
      </c>
      <c r="V5" s="2">
        <v>4583521.9943599999</v>
      </c>
      <c r="W5" s="2">
        <v>2276766.8493900001</v>
      </c>
    </row>
    <row r="6" spans="1:23" ht="25.5" x14ac:dyDescent="0.2">
      <c r="A6" s="2" t="s">
        <v>0</v>
      </c>
      <c r="B6" s="1" t="s">
        <v>151</v>
      </c>
      <c r="C6" s="1" t="s">
        <v>24</v>
      </c>
      <c r="D6" s="2">
        <v>649</v>
      </c>
      <c r="E6" s="2">
        <v>110</v>
      </c>
      <c r="F6" s="2">
        <v>1</v>
      </c>
      <c r="G6" s="1" t="s">
        <v>101</v>
      </c>
      <c r="H6" s="2">
        <v>79281.84</v>
      </c>
      <c r="I6" s="2">
        <f t="shared" si="1"/>
        <v>79281.84</v>
      </c>
      <c r="J6" s="12">
        <f t="shared" si="2"/>
        <v>1380.0146214099216</v>
      </c>
      <c r="K6" s="12">
        <v>992.76033057851237</v>
      </c>
      <c r="L6" s="3">
        <f t="shared" si="0"/>
        <v>1.2420811332129298</v>
      </c>
      <c r="M6" s="3">
        <f t="shared" si="3"/>
        <v>0.8935286382919303</v>
      </c>
      <c r="N6" s="12">
        <v>1112.9112903225807</v>
      </c>
      <c r="O6" s="12">
        <v>1115.4606741573034</v>
      </c>
      <c r="P6" s="15">
        <f t="shared" si="4"/>
        <v>3338733.8709677421</v>
      </c>
      <c r="Q6" s="15">
        <f t="shared" si="5"/>
        <v>4461842.6966292132</v>
      </c>
      <c r="R6" s="14">
        <f t="shared" si="6"/>
        <v>4140043.8642297648</v>
      </c>
      <c r="S6" s="14">
        <f t="shared" si="7"/>
        <v>3971041.3223140496</v>
      </c>
      <c r="T6" s="2">
        <v>-76.761605000000003</v>
      </c>
      <c r="U6" s="2">
        <v>6.2865140000000004</v>
      </c>
      <c r="V6" s="2">
        <v>4583800.4347999999</v>
      </c>
      <c r="W6" s="2">
        <v>2254145.7329099998</v>
      </c>
    </row>
    <row r="7" spans="1:23" x14ac:dyDescent="0.2">
      <c r="A7" s="2" t="s">
        <v>0</v>
      </c>
      <c r="B7" s="1" t="s">
        <v>151</v>
      </c>
      <c r="C7" s="1" t="s">
        <v>25</v>
      </c>
      <c r="D7" s="2">
        <v>484</v>
      </c>
      <c r="E7" s="2">
        <v>185</v>
      </c>
      <c r="F7" s="2">
        <v>1</v>
      </c>
      <c r="G7" s="1" t="s">
        <v>101</v>
      </c>
      <c r="H7" s="2">
        <v>59125.440000000002</v>
      </c>
      <c r="I7" s="2">
        <f t="shared" si="1"/>
        <v>59125.440000000002</v>
      </c>
      <c r="J7" s="12">
        <f t="shared" si="2"/>
        <v>1029.1634464751958</v>
      </c>
      <c r="K7" s="12">
        <v>740.36363636363637</v>
      </c>
      <c r="L7" s="3">
        <f t="shared" si="0"/>
        <v>0.92629779426049019</v>
      </c>
      <c r="M7" s="3">
        <f t="shared" si="3"/>
        <v>0.66636034042110059</v>
      </c>
      <c r="N7" s="12">
        <v>1106.6236559139786</v>
      </c>
      <c r="O7" s="12">
        <v>1105.0149253731342</v>
      </c>
      <c r="P7" s="15">
        <f t="shared" si="4"/>
        <v>3319870.967741936</v>
      </c>
      <c r="Q7" s="15">
        <f t="shared" si="5"/>
        <v>4420059.7014925368</v>
      </c>
      <c r="R7" s="14">
        <f t="shared" si="6"/>
        <v>3087490.3394255871</v>
      </c>
      <c r="S7" s="14">
        <f t="shared" si="7"/>
        <v>2961454.5454545454</v>
      </c>
      <c r="T7" s="2">
        <v>-76.537875</v>
      </c>
      <c r="U7" s="2">
        <v>6.2129240000000001</v>
      </c>
      <c r="V7" s="2">
        <v>4608531.9461200004</v>
      </c>
      <c r="W7" s="2">
        <v>2245825.7256800001</v>
      </c>
    </row>
    <row r="8" spans="1:23" ht="25.5" x14ac:dyDescent="0.2">
      <c r="A8" s="2" t="s">
        <v>1</v>
      </c>
      <c r="B8" s="1" t="s">
        <v>152</v>
      </c>
      <c r="C8" s="1" t="s">
        <v>26</v>
      </c>
      <c r="D8" s="2">
        <v>1317</v>
      </c>
      <c r="E8" s="2">
        <v>500</v>
      </c>
      <c r="F8" s="2">
        <v>2</v>
      </c>
      <c r="G8" s="1" t="s">
        <v>103</v>
      </c>
      <c r="H8" s="2">
        <v>160884.72</v>
      </c>
      <c r="I8" s="2">
        <f t="shared" si="1"/>
        <v>160884.72</v>
      </c>
      <c r="J8" s="12">
        <f t="shared" si="2"/>
        <v>2800.4302872062663</v>
      </c>
      <c r="K8" s="12">
        <v>2014.5845229151014</v>
      </c>
      <c r="L8" s="3">
        <f>H8/63829.84</f>
        <v>2.5205251963658379</v>
      </c>
      <c r="M8" s="3">
        <f t="shared" si="3"/>
        <v>1.8132160502780774</v>
      </c>
      <c r="N8" s="12">
        <v>1111.281746031746</v>
      </c>
      <c r="O8" s="12">
        <v>1113.0276243093922</v>
      </c>
      <c r="P8" s="15">
        <f t="shared" si="4"/>
        <v>3333845.2380952379</v>
      </c>
      <c r="Q8" s="15">
        <f t="shared" si="5"/>
        <v>4452110.4972375687</v>
      </c>
      <c r="R8" s="14">
        <f t="shared" si="6"/>
        <v>8401290.8616187982</v>
      </c>
      <c r="S8" s="14">
        <f t="shared" si="7"/>
        <v>8058338.0916604055</v>
      </c>
      <c r="T8" s="2">
        <v>-74.408073999999999</v>
      </c>
      <c r="U8" s="2">
        <v>0.59576300000000004</v>
      </c>
      <c r="V8" s="2">
        <v>4843371.8565300005</v>
      </c>
      <c r="W8" s="2">
        <v>1623892.9315899999</v>
      </c>
    </row>
    <row r="9" spans="1:23" ht="25.5" x14ac:dyDescent="0.2">
      <c r="A9" s="2" t="s">
        <v>1</v>
      </c>
      <c r="B9" s="1" t="s">
        <v>152</v>
      </c>
      <c r="C9" s="1" t="s">
        <v>27</v>
      </c>
      <c r="D9" s="2">
        <v>424</v>
      </c>
      <c r="E9" s="2">
        <v>143</v>
      </c>
      <c r="F9" s="2">
        <v>1</v>
      </c>
      <c r="G9" s="1" t="s">
        <v>102</v>
      </c>
      <c r="H9" s="2">
        <v>51795.839999999997</v>
      </c>
      <c r="I9" s="2">
        <f t="shared" si="1"/>
        <v>51795.839999999997</v>
      </c>
      <c r="J9" s="12">
        <f t="shared" si="2"/>
        <v>901.58120104438626</v>
      </c>
      <c r="K9" s="12">
        <v>648.58302028549963</v>
      </c>
      <c r="L9" s="3">
        <f t="shared" si="0"/>
        <v>0.81146748918687561</v>
      </c>
      <c r="M9" s="3">
        <f>H9/N3</f>
        <v>46.662483289144468</v>
      </c>
      <c r="N9" s="12">
        <v>1113.0617283950617</v>
      </c>
      <c r="O9" s="12">
        <v>1118.2413793103449</v>
      </c>
      <c r="P9" s="15">
        <f t="shared" si="4"/>
        <v>3339185.1851851852</v>
      </c>
      <c r="Q9" s="15">
        <f t="shared" si="5"/>
        <v>4472965.5172413792</v>
      </c>
      <c r="R9" s="14">
        <f t="shared" si="6"/>
        <v>2704743.6031331588</v>
      </c>
      <c r="S9" s="14">
        <f t="shared" si="7"/>
        <v>2594332.0811419985</v>
      </c>
      <c r="T9" s="2">
        <v>-74.710532000000001</v>
      </c>
      <c r="U9" s="2">
        <v>1.004097</v>
      </c>
      <c r="V9" s="2">
        <v>4809737.36338</v>
      </c>
      <c r="W9" s="2">
        <v>1669037.9030299999</v>
      </c>
    </row>
    <row r="10" spans="1:23" ht="25.5" x14ac:dyDescent="0.2">
      <c r="A10" s="2" t="s">
        <v>1</v>
      </c>
      <c r="B10" s="1" t="s">
        <v>153</v>
      </c>
      <c r="C10" s="1" t="s">
        <v>28</v>
      </c>
      <c r="D10" s="2">
        <v>1217</v>
      </c>
      <c r="E10" s="2">
        <v>75</v>
      </c>
      <c r="F10" s="2">
        <v>1</v>
      </c>
      <c r="G10" s="1" t="s">
        <v>104</v>
      </c>
      <c r="H10" s="2">
        <v>148668.72</v>
      </c>
      <c r="I10" s="2">
        <f t="shared" si="1"/>
        <v>148668.72</v>
      </c>
      <c r="J10" s="12">
        <f t="shared" si="2"/>
        <v>2587.7932114882506</v>
      </c>
      <c r="K10" s="12">
        <v>1861.6168294515403</v>
      </c>
      <c r="L10" s="3">
        <f t="shared" si="0"/>
        <v>2.3291413545764805</v>
      </c>
      <c r="M10" s="3">
        <f t="shared" si="3"/>
        <v>1.6755382939927261</v>
      </c>
      <c r="N10" s="12">
        <v>1110.6394849785406</v>
      </c>
      <c r="O10" s="12">
        <v>1108.1071428571429</v>
      </c>
      <c r="P10" s="15">
        <f t="shared" si="4"/>
        <v>3331918.4549356219</v>
      </c>
      <c r="Q10" s="15">
        <f t="shared" si="5"/>
        <v>4432428.5714285718</v>
      </c>
      <c r="R10" s="14">
        <f t="shared" si="6"/>
        <v>7763379.6344647519</v>
      </c>
      <c r="S10" s="14">
        <f t="shared" si="7"/>
        <v>7446467.317806161</v>
      </c>
      <c r="T10" s="2">
        <v>-74.882524000000004</v>
      </c>
      <c r="U10" s="2">
        <v>2.6963870000000001</v>
      </c>
      <c r="V10" s="2">
        <v>4790798.5893599996</v>
      </c>
      <c r="W10" s="2">
        <v>1856125.9805900001</v>
      </c>
    </row>
    <row r="11" spans="1:23" ht="25.5" x14ac:dyDescent="0.2">
      <c r="A11" s="2" t="s">
        <v>1</v>
      </c>
      <c r="B11" s="1" t="s">
        <v>153</v>
      </c>
      <c r="C11" s="1" t="s">
        <v>29</v>
      </c>
      <c r="D11" s="2">
        <v>450</v>
      </c>
      <c r="E11" s="2">
        <v>116</v>
      </c>
      <c r="F11" s="2">
        <v>1</v>
      </c>
      <c r="G11" s="1" t="s">
        <v>105</v>
      </c>
      <c r="H11" s="2">
        <v>54972</v>
      </c>
      <c r="I11" s="2">
        <f t="shared" si="1"/>
        <v>54972</v>
      </c>
      <c r="J11" s="12">
        <f t="shared" si="2"/>
        <v>956.8668407310704</v>
      </c>
      <c r="K11" s="12">
        <v>688.35462058602559</v>
      </c>
      <c r="L11" s="3">
        <f t="shared" si="0"/>
        <v>0.86122728805210857</v>
      </c>
      <c r="M11" s="3">
        <f t="shared" si="3"/>
        <v>0.6195499032840811</v>
      </c>
      <c r="N11" s="12">
        <v>1112.6395348837209</v>
      </c>
      <c r="O11" s="12">
        <v>1110.241935483871</v>
      </c>
      <c r="P11" s="15">
        <f t="shared" si="4"/>
        <v>3337918.6046511629</v>
      </c>
      <c r="Q11" s="15">
        <f t="shared" si="5"/>
        <v>4440967.7419354841</v>
      </c>
      <c r="R11" s="14">
        <f t="shared" si="6"/>
        <v>2870600.5221932111</v>
      </c>
      <c r="S11" s="14">
        <f t="shared" si="7"/>
        <v>2753418.4823441026</v>
      </c>
      <c r="T11" s="2">
        <v>-74.773308</v>
      </c>
      <c r="U11" s="2">
        <v>1.6758569999999999</v>
      </c>
      <c r="V11" s="2">
        <v>4802806.3398399996</v>
      </c>
      <c r="W11" s="2">
        <v>1743297.75569</v>
      </c>
    </row>
    <row r="12" spans="1:23" x14ac:dyDescent="0.2">
      <c r="A12" s="2" t="s">
        <v>2</v>
      </c>
      <c r="B12" s="1" t="s">
        <v>154</v>
      </c>
      <c r="C12" s="1" t="s">
        <v>30</v>
      </c>
      <c r="D12" s="2">
        <v>2816</v>
      </c>
      <c r="E12" s="2">
        <v>156</v>
      </c>
      <c r="F12" s="2">
        <v>1</v>
      </c>
      <c r="G12" s="1" t="s">
        <v>101</v>
      </c>
      <c r="H12" s="2">
        <v>344002.55999999994</v>
      </c>
      <c r="I12" s="2">
        <f t="shared" si="1"/>
        <v>344002.55999999994</v>
      </c>
      <c r="J12" s="12">
        <f t="shared" si="2"/>
        <v>5987.8600522193201</v>
      </c>
      <c r="K12" s="12">
        <v>4307.5702479338797</v>
      </c>
      <c r="L12" s="3">
        <f t="shared" si="0"/>
        <v>5.3893689847883053</v>
      </c>
      <c r="M12" s="3">
        <f t="shared" si="3"/>
        <v>3.8770056169954938</v>
      </c>
      <c r="N12" s="12">
        <v>1110.9202226345083</v>
      </c>
      <c r="O12" s="12">
        <v>1110.1984536082473</v>
      </c>
      <c r="P12" s="15">
        <f t="shared" si="4"/>
        <v>3332760.6679035248</v>
      </c>
      <c r="Q12" s="15">
        <f t="shared" si="5"/>
        <v>4440793.8144329889</v>
      </c>
      <c r="R12" s="14">
        <f t="shared" si="6"/>
        <v>17963580.15665796</v>
      </c>
      <c r="S12" s="14">
        <f t="shared" si="7"/>
        <v>17230280.991735518</v>
      </c>
      <c r="T12" s="2">
        <v>-77.799234999999996</v>
      </c>
      <c r="U12" s="2">
        <v>2.6105489999999998</v>
      </c>
      <c r="V12" s="2">
        <v>4466103.0122499997</v>
      </c>
      <c r="W12" s="2">
        <v>1847500.42967</v>
      </c>
    </row>
    <row r="13" spans="1:23" ht="25.5" x14ac:dyDescent="0.2">
      <c r="A13" s="2" t="s">
        <v>2</v>
      </c>
      <c r="B13" s="1" t="s">
        <v>154</v>
      </c>
      <c r="C13" s="1" t="s">
        <v>31</v>
      </c>
      <c r="D13" s="2">
        <v>1723</v>
      </c>
      <c r="E13" s="2">
        <v>160</v>
      </c>
      <c r="F13" s="2">
        <v>1</v>
      </c>
      <c r="G13" s="1" t="s">
        <v>106</v>
      </c>
      <c r="H13" s="2">
        <v>210481.68</v>
      </c>
      <c r="I13" s="2">
        <f t="shared" si="1"/>
        <v>210481.68</v>
      </c>
      <c r="J13" s="12">
        <f t="shared" si="2"/>
        <v>3663.7368146214094</v>
      </c>
      <c r="K13" s="12">
        <v>2635.6333583771598</v>
      </c>
      <c r="L13" s="3">
        <f t="shared" si="0"/>
        <v>3.2975435940306288</v>
      </c>
      <c r="M13" s="3">
        <f t="shared" si="3"/>
        <v>2.3721877407966039</v>
      </c>
      <c r="N13" s="12">
        <v>1110.2242424242424</v>
      </c>
      <c r="O13" s="12">
        <v>1112.0801687763712</v>
      </c>
      <c r="P13" s="15">
        <f t="shared" si="4"/>
        <v>3330672.7272727275</v>
      </c>
      <c r="Q13" s="15">
        <f t="shared" si="5"/>
        <v>4448320.6751054851</v>
      </c>
      <c r="R13" s="14">
        <f t="shared" si="6"/>
        <v>10991210.443864228</v>
      </c>
      <c r="S13" s="14">
        <f t="shared" si="7"/>
        <v>10542533.433508638</v>
      </c>
      <c r="T13" s="2">
        <v>-77.670349999999999</v>
      </c>
      <c r="U13" s="2">
        <v>2.555526</v>
      </c>
      <c r="V13" s="2">
        <v>4480450.8785499996</v>
      </c>
      <c r="W13" s="2">
        <v>1841346.5234000001</v>
      </c>
    </row>
    <row r="14" spans="1:23" x14ac:dyDescent="0.2">
      <c r="A14" s="2" t="s">
        <v>2</v>
      </c>
      <c r="B14" s="1" t="s">
        <v>155</v>
      </c>
      <c r="C14" s="1" t="s">
        <v>32</v>
      </c>
      <c r="D14" s="2">
        <v>1318</v>
      </c>
      <c r="E14" s="2">
        <v>50</v>
      </c>
      <c r="F14" s="2">
        <v>1</v>
      </c>
      <c r="G14" s="1" t="s">
        <v>105</v>
      </c>
      <c r="H14" s="2">
        <v>161006.88</v>
      </c>
      <c r="I14" s="2">
        <f t="shared" si="1"/>
        <v>161006.88</v>
      </c>
      <c r="J14" s="12">
        <f t="shared" si="2"/>
        <v>2802.5566579634465</v>
      </c>
      <c r="K14" s="12">
        <v>2016.1141998497371</v>
      </c>
      <c r="L14" s="3">
        <f t="shared" si="0"/>
        <v>2.5224390347837313</v>
      </c>
      <c r="M14" s="3">
        <f t="shared" si="3"/>
        <v>1.8145928278409309</v>
      </c>
      <c r="N14" s="12">
        <v>1112.1269841269841</v>
      </c>
      <c r="O14" s="12">
        <v>1113.8729281767955</v>
      </c>
      <c r="P14" s="15">
        <f t="shared" si="4"/>
        <v>3336380.9523809524</v>
      </c>
      <c r="Q14" s="15">
        <f t="shared" si="5"/>
        <v>4455491.7127071824</v>
      </c>
      <c r="R14" s="14">
        <f t="shared" si="6"/>
        <v>8407669.97389034</v>
      </c>
      <c r="S14" s="14">
        <f t="shared" si="7"/>
        <v>8064456.7993989484</v>
      </c>
      <c r="T14" s="2">
        <v>-77.450555559999998</v>
      </c>
      <c r="U14" s="2">
        <v>3.2383333329999999</v>
      </c>
      <c r="V14" s="2">
        <v>4505250.03223</v>
      </c>
      <c r="W14" s="2">
        <v>1916930.3829300001</v>
      </c>
    </row>
    <row r="15" spans="1:23" ht="25.5" x14ac:dyDescent="0.2">
      <c r="A15" s="2" t="s">
        <v>2</v>
      </c>
      <c r="B15" s="1" t="s">
        <v>155</v>
      </c>
      <c r="C15" s="1" t="s">
        <v>33</v>
      </c>
      <c r="D15" s="2">
        <v>1183</v>
      </c>
      <c r="E15" s="2">
        <v>170</v>
      </c>
      <c r="F15" s="2">
        <v>1</v>
      </c>
      <c r="G15" s="1" t="s">
        <v>107</v>
      </c>
      <c r="H15" s="2">
        <v>144515.28</v>
      </c>
      <c r="I15" s="2">
        <f t="shared" si="1"/>
        <v>144515.28</v>
      </c>
      <c r="J15" s="12">
        <f t="shared" si="2"/>
        <v>2515.4966057441252</v>
      </c>
      <c r="K15" s="12">
        <v>1809.6078136739293</v>
      </c>
      <c r="L15" s="3">
        <f t="shared" si="0"/>
        <v>2.2640708483680987</v>
      </c>
      <c r="M15" s="3">
        <f t="shared" si="3"/>
        <v>1.6287278568557066</v>
      </c>
      <c r="N15" s="12">
        <v>1113.0530973451328</v>
      </c>
      <c r="O15" s="12">
        <v>1110.1901840490798</v>
      </c>
      <c r="P15" s="15">
        <f t="shared" si="4"/>
        <v>3339159.2920353981</v>
      </c>
      <c r="Q15" s="15">
        <f t="shared" si="5"/>
        <v>4440760.7361963196</v>
      </c>
      <c r="R15" s="14">
        <f t="shared" si="6"/>
        <v>7546489.817232376</v>
      </c>
      <c r="S15" s="14">
        <f t="shared" si="7"/>
        <v>7238431.2546957172</v>
      </c>
      <c r="T15" s="2">
        <v>-77.551422000000002</v>
      </c>
      <c r="U15" s="2">
        <v>3.035247</v>
      </c>
      <c r="V15" s="2">
        <v>4493915.6880000001</v>
      </c>
      <c r="W15" s="2">
        <v>1894470.4815100001</v>
      </c>
    </row>
    <row r="16" spans="1:23" x14ac:dyDescent="0.2">
      <c r="A16" s="2" t="s">
        <v>2</v>
      </c>
      <c r="B16" s="1" t="s">
        <v>155</v>
      </c>
      <c r="C16" s="1" t="s">
        <v>34</v>
      </c>
      <c r="D16" s="2">
        <v>469</v>
      </c>
      <c r="E16" s="2">
        <v>30</v>
      </c>
      <c r="F16" s="2">
        <v>1</v>
      </c>
      <c r="G16" s="1" t="s">
        <v>102</v>
      </c>
      <c r="H16" s="2">
        <v>57293.04</v>
      </c>
      <c r="I16" s="2">
        <f t="shared" si="1"/>
        <v>57293.04</v>
      </c>
      <c r="J16" s="12">
        <f t="shared" si="2"/>
        <v>997.26788511749339</v>
      </c>
      <c r="K16" s="12">
        <v>717.41848234410224</v>
      </c>
      <c r="L16" s="3">
        <f t="shared" si="0"/>
        <v>0.89759021799208649</v>
      </c>
      <c r="M16" s="3">
        <f t="shared" si="3"/>
        <v>0.64570867697829792</v>
      </c>
      <c r="N16" s="12">
        <v>1108.0777777777778</v>
      </c>
      <c r="O16" s="12">
        <v>1103.7230769230769</v>
      </c>
      <c r="P16" s="15">
        <f t="shared" si="4"/>
        <v>3324233.3333333335</v>
      </c>
      <c r="Q16" s="15">
        <f t="shared" si="5"/>
        <v>4414892.307692307</v>
      </c>
      <c r="R16" s="14">
        <f t="shared" si="6"/>
        <v>2991803.6553524802</v>
      </c>
      <c r="S16" s="14">
        <f t="shared" si="7"/>
        <v>2869673.9293764089</v>
      </c>
      <c r="T16" s="2">
        <v>-77.509917999999999</v>
      </c>
      <c r="U16" s="2">
        <v>3.0918359999999998</v>
      </c>
      <c r="V16" s="2">
        <v>4498566.6682460001</v>
      </c>
      <c r="W16" s="2">
        <v>1900722.977249</v>
      </c>
    </row>
    <row r="17" spans="1:23" ht="25.5" x14ac:dyDescent="0.2">
      <c r="A17" s="2" t="s">
        <v>2</v>
      </c>
      <c r="B17" s="1" t="s">
        <v>155</v>
      </c>
      <c r="C17" s="1" t="s">
        <v>35</v>
      </c>
      <c r="D17" s="2">
        <v>1027</v>
      </c>
      <c r="E17" s="2">
        <v>170</v>
      </c>
      <c r="F17" s="2">
        <v>1</v>
      </c>
      <c r="G17" s="1" t="s">
        <v>107</v>
      </c>
      <c r="H17" s="2">
        <v>125458.32</v>
      </c>
      <c r="I17" s="2">
        <f t="shared" si="1"/>
        <v>125458.32</v>
      </c>
      <c r="J17" s="12">
        <f t="shared" si="2"/>
        <v>2183.7827676240208</v>
      </c>
      <c r="K17" s="12">
        <v>1570.978211870774</v>
      </c>
      <c r="L17" s="3">
        <f t="shared" si="0"/>
        <v>1.9655120551767014</v>
      </c>
      <c r="M17" s="3">
        <f t="shared" si="3"/>
        <v>1.4139505570505586</v>
      </c>
      <c r="N17" s="12">
        <v>1108.5177664974619</v>
      </c>
      <c r="O17" s="12">
        <v>1114.1702127659576</v>
      </c>
      <c r="P17" s="15">
        <f t="shared" si="4"/>
        <v>3325553.2994923857</v>
      </c>
      <c r="Q17" s="15">
        <f t="shared" si="5"/>
        <v>4456680.8510638298</v>
      </c>
      <c r="R17" s="14">
        <f t="shared" si="6"/>
        <v>6551348.3028720627</v>
      </c>
      <c r="S17" s="14">
        <f t="shared" si="7"/>
        <v>6283912.8474830957</v>
      </c>
      <c r="T17" s="2">
        <v>-77.570808</v>
      </c>
      <c r="U17" s="2">
        <v>3.1376330000000001</v>
      </c>
      <c r="V17" s="2">
        <v>4491804.3828699999</v>
      </c>
      <c r="W17" s="2">
        <v>1905828.2625299999</v>
      </c>
    </row>
    <row r="18" spans="1:23" ht="38.25" x14ac:dyDescent="0.2">
      <c r="A18" s="2" t="s">
        <v>2</v>
      </c>
      <c r="B18" s="1" t="s">
        <v>155</v>
      </c>
      <c r="C18" s="1" t="s">
        <v>36</v>
      </c>
      <c r="D18" s="2">
        <v>1230</v>
      </c>
      <c r="E18" s="2">
        <v>170</v>
      </c>
      <c r="F18" s="2">
        <v>1</v>
      </c>
      <c r="G18" s="1" t="s">
        <v>107</v>
      </c>
      <c r="H18" s="2">
        <v>150256.79999999999</v>
      </c>
      <c r="I18" s="2">
        <f t="shared" si="1"/>
        <v>150256.79999999999</v>
      </c>
      <c r="J18" s="12">
        <f t="shared" si="2"/>
        <v>2615.4360313315924</v>
      </c>
      <c r="K18" s="12">
        <v>1881.5026296018029</v>
      </c>
      <c r="L18" s="3">
        <f t="shared" si="0"/>
        <v>2.3540212540090968</v>
      </c>
      <c r="M18" s="3">
        <f t="shared" si="3"/>
        <v>1.6934364023098216</v>
      </c>
      <c r="N18" s="12">
        <v>1112.9531914893616</v>
      </c>
      <c r="O18" s="12">
        <v>1113.3136094674558</v>
      </c>
      <c r="P18" s="15">
        <f t="shared" si="4"/>
        <v>3338859.5744680851</v>
      </c>
      <c r="Q18" s="15">
        <f t="shared" si="5"/>
        <v>4453254.4378698226</v>
      </c>
      <c r="R18" s="14">
        <f t="shared" si="6"/>
        <v>7846308.0939947776</v>
      </c>
      <c r="S18" s="14">
        <f t="shared" si="7"/>
        <v>7526010.5184072116</v>
      </c>
      <c r="T18" s="2">
        <v>-76.967884999999995</v>
      </c>
      <c r="U18" s="2">
        <v>3.092257</v>
      </c>
      <c r="V18" s="2">
        <v>4558935.7463100003</v>
      </c>
      <c r="W18" s="2">
        <v>1900528.2570499999</v>
      </c>
    </row>
    <row r="19" spans="1:23" ht="25.5" x14ac:dyDescent="0.2">
      <c r="A19" s="2" t="s">
        <v>2</v>
      </c>
      <c r="B19" s="1" t="s">
        <v>155</v>
      </c>
      <c r="C19" s="1" t="s">
        <v>37</v>
      </c>
      <c r="D19" s="2">
        <v>1034</v>
      </c>
      <c r="E19" s="2">
        <v>170</v>
      </c>
      <c r="F19" s="2">
        <v>1</v>
      </c>
      <c r="G19" s="1" t="s">
        <v>107</v>
      </c>
      <c r="H19" s="2">
        <v>126313.43999999999</v>
      </c>
      <c r="I19" s="2">
        <f t="shared" si="1"/>
        <v>126313.43999999999</v>
      </c>
      <c r="J19" s="12">
        <f t="shared" si="2"/>
        <v>2198.6673629242819</v>
      </c>
      <c r="K19" s="12">
        <v>1581.6859504132231</v>
      </c>
      <c r="L19" s="3">
        <f t="shared" si="0"/>
        <v>1.978908924101956</v>
      </c>
      <c r="M19" s="3">
        <f t="shared" si="3"/>
        <v>1.423587999990533</v>
      </c>
      <c r="N19" s="12">
        <v>1110.439393939394</v>
      </c>
      <c r="O19" s="12">
        <v>1113.8661971830986</v>
      </c>
      <c r="P19" s="15">
        <f t="shared" si="4"/>
        <v>3331318.1818181821</v>
      </c>
      <c r="Q19" s="15">
        <f t="shared" si="5"/>
        <v>4455464.7887323946</v>
      </c>
      <c r="R19" s="14">
        <f t="shared" si="6"/>
        <v>6596002.0887728455</v>
      </c>
      <c r="S19" s="14">
        <f t="shared" si="7"/>
        <v>6326743.8016528925</v>
      </c>
      <c r="T19" s="2">
        <v>-77.536811</v>
      </c>
      <c r="U19" s="2">
        <v>3.0774949999999999</v>
      </c>
      <c r="V19" s="2">
        <v>4495563.5461100005</v>
      </c>
      <c r="W19" s="2">
        <v>1899146.25483</v>
      </c>
    </row>
    <row r="20" spans="1:23" ht="25.5" x14ac:dyDescent="0.2">
      <c r="A20" s="2" t="s">
        <v>2</v>
      </c>
      <c r="B20" s="1" t="s">
        <v>155</v>
      </c>
      <c r="C20" s="1" t="s">
        <v>38</v>
      </c>
      <c r="D20" s="2">
        <v>1217</v>
      </c>
      <c r="E20" s="2">
        <v>216.4</v>
      </c>
      <c r="F20" s="2">
        <v>2</v>
      </c>
      <c r="G20" s="1" t="s">
        <v>108</v>
      </c>
      <c r="H20" s="2">
        <v>148668.72</v>
      </c>
      <c r="I20" s="2">
        <f t="shared" si="1"/>
        <v>148668.72</v>
      </c>
      <c r="J20" s="12">
        <f t="shared" si="2"/>
        <v>2587.7932114882506</v>
      </c>
      <c r="K20" s="12">
        <v>1861.6168294515403</v>
      </c>
      <c r="L20" s="3">
        <f t="shared" si="0"/>
        <v>2.3291413545764805</v>
      </c>
      <c r="M20" s="3">
        <f t="shared" si="3"/>
        <v>1.6755382939927261</v>
      </c>
      <c r="N20" s="12">
        <v>1110.6394849785406</v>
      </c>
      <c r="O20" s="12">
        <v>1108.1071428571429</v>
      </c>
      <c r="P20" s="15">
        <f t="shared" si="4"/>
        <v>3331918.4549356219</v>
      </c>
      <c r="Q20" s="15">
        <f t="shared" si="5"/>
        <v>4432428.5714285718</v>
      </c>
      <c r="R20" s="14">
        <f t="shared" si="6"/>
        <v>7763379.6344647519</v>
      </c>
      <c r="S20" s="14">
        <f t="shared" si="7"/>
        <v>7446467.317806161</v>
      </c>
      <c r="T20" s="2">
        <v>-76.936115999999998</v>
      </c>
      <c r="U20" s="2">
        <v>3.078665</v>
      </c>
      <c r="V20" s="2">
        <v>4562467.1579600004</v>
      </c>
      <c r="W20" s="2">
        <v>1899009.75443</v>
      </c>
    </row>
    <row r="21" spans="1:23" ht="25.5" x14ac:dyDescent="0.2">
      <c r="A21" s="2" t="s">
        <v>2</v>
      </c>
      <c r="B21" s="1" t="s">
        <v>155</v>
      </c>
      <c r="C21" s="1" t="s">
        <v>39</v>
      </c>
      <c r="D21" s="2">
        <v>1345</v>
      </c>
      <c r="E21" s="2">
        <v>170</v>
      </c>
      <c r="F21" s="2">
        <v>1</v>
      </c>
      <c r="G21" s="1" t="s">
        <v>102</v>
      </c>
      <c r="H21" s="2">
        <v>164305.20000000001</v>
      </c>
      <c r="I21" s="2">
        <f t="shared" si="1"/>
        <v>164305.20000000001</v>
      </c>
      <c r="J21" s="12">
        <f t="shared" si="2"/>
        <v>2859.9686684073108</v>
      </c>
      <c r="K21" s="12">
        <v>2057.4154770848986</v>
      </c>
      <c r="L21" s="3">
        <f t="shared" si="0"/>
        <v>2.5741126720668581</v>
      </c>
      <c r="M21" s="3">
        <f t="shared" si="3"/>
        <v>1.851765822037976</v>
      </c>
      <c r="N21" s="12">
        <v>1112.8287937743191</v>
      </c>
      <c r="O21" s="12">
        <v>1112.118918918919</v>
      </c>
      <c r="P21" s="15">
        <f t="shared" si="4"/>
        <v>3338486.3813229576</v>
      </c>
      <c r="Q21" s="15">
        <f t="shared" si="5"/>
        <v>4448475.6756756762</v>
      </c>
      <c r="R21" s="14">
        <f t="shared" si="6"/>
        <v>8579906.0052219331</v>
      </c>
      <c r="S21" s="14">
        <f t="shared" si="7"/>
        <v>8229661.9083395945</v>
      </c>
      <c r="T21" s="2">
        <v>-77.257058999999998</v>
      </c>
      <c r="U21" s="2">
        <v>2.8747919999999998</v>
      </c>
      <c r="V21" s="2">
        <v>4526640.9449300002</v>
      </c>
      <c r="W21" s="2">
        <v>1876559.1452200001</v>
      </c>
    </row>
    <row r="22" spans="1:23" x14ac:dyDescent="0.2">
      <c r="A22" s="2" t="s">
        <v>2</v>
      </c>
      <c r="B22" s="1" t="s">
        <v>155</v>
      </c>
      <c r="C22" s="1" t="s">
        <v>40</v>
      </c>
      <c r="D22" s="2">
        <v>1183</v>
      </c>
      <c r="E22" s="2">
        <v>66.400000000000006</v>
      </c>
      <c r="F22" s="2">
        <v>1</v>
      </c>
      <c r="G22" s="1" t="s">
        <v>109</v>
      </c>
      <c r="H22" s="2">
        <v>144515.28</v>
      </c>
      <c r="I22" s="2">
        <f t="shared" si="1"/>
        <v>144515.28</v>
      </c>
      <c r="J22" s="12">
        <f t="shared" si="2"/>
        <v>2515.4966057441252</v>
      </c>
      <c r="K22" s="12">
        <v>1809.6078136739293</v>
      </c>
      <c r="L22" s="3">
        <f t="shared" si="0"/>
        <v>2.2640708483680987</v>
      </c>
      <c r="M22" s="3">
        <f t="shared" si="3"/>
        <v>1.6287278568557066</v>
      </c>
      <c r="N22" s="12">
        <v>1113.0530973451328</v>
      </c>
      <c r="O22" s="12">
        <v>1110.1901840490798</v>
      </c>
      <c r="P22" s="15">
        <f t="shared" si="4"/>
        <v>3339159.2920353981</v>
      </c>
      <c r="Q22" s="15">
        <f t="shared" si="5"/>
        <v>4440760.7361963196</v>
      </c>
      <c r="R22" s="14">
        <f t="shared" si="6"/>
        <v>7546489.817232376</v>
      </c>
      <c r="S22" s="14">
        <f t="shared" si="7"/>
        <v>7238431.2546957172</v>
      </c>
      <c r="T22" s="2">
        <v>-77.272484000000006</v>
      </c>
      <c r="U22" s="2">
        <v>2.907108</v>
      </c>
      <c r="V22" s="2">
        <v>4524936.0857100002</v>
      </c>
      <c r="W22" s="2">
        <v>1880146.08931</v>
      </c>
    </row>
    <row r="23" spans="1:23" x14ac:dyDescent="0.2">
      <c r="A23" s="2" t="s">
        <v>2</v>
      </c>
      <c r="B23" s="1" t="s">
        <v>155</v>
      </c>
      <c r="C23" s="1" t="s">
        <v>41</v>
      </c>
      <c r="D23" s="2">
        <v>1365</v>
      </c>
      <c r="E23" s="2">
        <v>170</v>
      </c>
      <c r="F23" s="2">
        <v>1</v>
      </c>
      <c r="G23" s="1" t="s">
        <v>101</v>
      </c>
      <c r="H23" s="2">
        <v>166748.4</v>
      </c>
      <c r="I23" s="2">
        <f t="shared" si="1"/>
        <v>166748.4</v>
      </c>
      <c r="J23" s="12">
        <f t="shared" si="2"/>
        <v>2902.4960835509137</v>
      </c>
      <c r="K23" s="12">
        <v>2088.0090157776108</v>
      </c>
      <c r="L23" s="3">
        <f t="shared" si="0"/>
        <v>2.6123894404247294</v>
      </c>
      <c r="M23" s="3">
        <f t="shared" si="3"/>
        <v>1.8793013732950461</v>
      </c>
      <c r="N23" s="12">
        <v>1112.0689655172414</v>
      </c>
      <c r="O23" s="12">
        <v>1110.6436170212767</v>
      </c>
      <c r="P23" s="15">
        <f t="shared" si="4"/>
        <v>3336206.8965517241</v>
      </c>
      <c r="Q23" s="15">
        <f t="shared" si="5"/>
        <v>4442574.4680851065</v>
      </c>
      <c r="R23" s="14">
        <f t="shared" si="6"/>
        <v>8707488.2506527416</v>
      </c>
      <c r="S23" s="14">
        <f t="shared" si="7"/>
        <v>8352036.0631104428</v>
      </c>
      <c r="T23" s="2">
        <v>-77.404083999999997</v>
      </c>
      <c r="U23" s="2">
        <v>2.9785529999999998</v>
      </c>
      <c r="V23" s="2">
        <v>4510306.1027699998</v>
      </c>
      <c r="W23" s="2">
        <v>1888119.77996</v>
      </c>
    </row>
    <row r="24" spans="1:23" x14ac:dyDescent="0.2">
      <c r="A24" s="2" t="s">
        <v>2</v>
      </c>
      <c r="B24" s="1" t="s">
        <v>156</v>
      </c>
      <c r="C24" s="1" t="s">
        <v>42</v>
      </c>
      <c r="D24" s="2">
        <v>1258</v>
      </c>
      <c r="E24" s="2">
        <v>56</v>
      </c>
      <c r="F24" s="2">
        <v>1</v>
      </c>
      <c r="G24" s="1" t="s">
        <v>102</v>
      </c>
      <c r="H24" s="2">
        <v>153677.28</v>
      </c>
      <c r="I24" s="2">
        <f t="shared" si="1"/>
        <v>153677.28</v>
      </c>
      <c r="J24" s="12">
        <f t="shared" si="2"/>
        <v>2674.974412532637</v>
      </c>
      <c r="K24" s="12">
        <v>1924.3335837716004</v>
      </c>
      <c r="L24" s="3">
        <f t="shared" si="0"/>
        <v>2.407608729710117</v>
      </c>
      <c r="M24" s="3">
        <f t="shared" si="3"/>
        <v>1.7319861740697202</v>
      </c>
      <c r="N24" s="12">
        <v>1109.9460580912862</v>
      </c>
      <c r="O24" s="12">
        <v>1112.3294797687861</v>
      </c>
      <c r="P24" s="15">
        <f t="shared" si="4"/>
        <v>3329838.1742738588</v>
      </c>
      <c r="Q24" s="15">
        <f t="shared" si="5"/>
        <v>4449317.9190751445</v>
      </c>
      <c r="R24" s="14">
        <f t="shared" si="6"/>
        <v>8024923.2375979107</v>
      </c>
      <c r="S24" s="14">
        <f t="shared" si="7"/>
        <v>7697334.3350864016</v>
      </c>
      <c r="T24" s="2">
        <v>-77.658401999999995</v>
      </c>
      <c r="U24" s="2">
        <v>2.786699</v>
      </c>
      <c r="V24" s="2">
        <v>4481880.2897399999</v>
      </c>
      <c r="W24" s="2">
        <v>1866968.42772</v>
      </c>
    </row>
    <row r="25" spans="1:23" ht="25.5" x14ac:dyDescent="0.2">
      <c r="A25" s="2" t="s">
        <v>2</v>
      </c>
      <c r="B25" s="1" t="s">
        <v>156</v>
      </c>
      <c r="C25" s="1" t="s">
        <v>43</v>
      </c>
      <c r="D25" s="2">
        <v>1209</v>
      </c>
      <c r="E25" s="2">
        <v>97.6</v>
      </c>
      <c r="F25" s="2">
        <v>1</v>
      </c>
      <c r="G25" s="1" t="s">
        <v>110</v>
      </c>
      <c r="H25" s="2">
        <v>147691.44</v>
      </c>
      <c r="I25" s="2">
        <f t="shared" si="1"/>
        <v>147691.44</v>
      </c>
      <c r="J25" s="12">
        <f t="shared" si="2"/>
        <v>2570.7822454308093</v>
      </c>
      <c r="K25" s="12">
        <v>1849.3794139744552</v>
      </c>
      <c r="L25" s="3">
        <f t="shared" si="0"/>
        <v>2.3138306472333316</v>
      </c>
      <c r="M25" s="3">
        <f t="shared" si="3"/>
        <v>1.6645240734898981</v>
      </c>
      <c r="N25" s="12">
        <v>1112.891774891775</v>
      </c>
      <c r="O25" s="12">
        <v>1114.0843373493976</v>
      </c>
      <c r="P25" s="15">
        <f t="shared" si="4"/>
        <v>3338675.3246753248</v>
      </c>
      <c r="Q25" s="15">
        <f t="shared" si="5"/>
        <v>4456337.3493975904</v>
      </c>
      <c r="R25" s="14">
        <f t="shared" si="6"/>
        <v>7712346.7362924283</v>
      </c>
      <c r="S25" s="14">
        <f t="shared" si="7"/>
        <v>7397517.6558978213</v>
      </c>
      <c r="T25" s="2">
        <v>-77.558847999999998</v>
      </c>
      <c r="U25" s="2">
        <v>2.6661570000000001</v>
      </c>
      <c r="V25" s="2">
        <v>4492925.9895900004</v>
      </c>
      <c r="W25" s="2">
        <v>1853564.09124</v>
      </c>
    </row>
    <row r="26" spans="1:23" x14ac:dyDescent="0.2">
      <c r="A26" s="2" t="s">
        <v>2</v>
      </c>
      <c r="B26" s="1" t="s">
        <v>156</v>
      </c>
      <c r="C26" s="1" t="s">
        <v>44</v>
      </c>
      <c r="D26" s="2">
        <v>1918</v>
      </c>
      <c r="E26" s="2">
        <v>148</v>
      </c>
      <c r="F26" s="2">
        <v>1</v>
      </c>
      <c r="G26" s="1" t="s">
        <v>111</v>
      </c>
      <c r="H26" s="2">
        <v>234302.87999999998</v>
      </c>
      <c r="I26" s="2">
        <f t="shared" si="1"/>
        <v>234302.87999999998</v>
      </c>
      <c r="J26" s="12">
        <f t="shared" si="2"/>
        <v>4078.3791122715397</v>
      </c>
      <c r="K26" s="12">
        <v>2933.9203606311044</v>
      </c>
      <c r="L26" s="3">
        <f t="shared" si="0"/>
        <v>3.6707420855198758</v>
      </c>
      <c r="M26" s="3">
        <f t="shared" si="3"/>
        <v>2.6406593655530388</v>
      </c>
      <c r="N26" s="12">
        <v>1111.2752043596731</v>
      </c>
      <c r="O26" s="12">
        <v>1111.3333333333333</v>
      </c>
      <c r="P26" s="15">
        <f t="shared" si="4"/>
        <v>3333825.6130790194</v>
      </c>
      <c r="Q26" s="15">
        <f t="shared" si="5"/>
        <v>4445333.333333333</v>
      </c>
      <c r="R26" s="14">
        <f t="shared" si="6"/>
        <v>12235137.33681462</v>
      </c>
      <c r="S26" s="14">
        <f t="shared" si="7"/>
        <v>11735681.442524418</v>
      </c>
      <c r="T26" s="2">
        <v>-77.591526000000002</v>
      </c>
      <c r="U26" s="2">
        <v>2.6404019999999999</v>
      </c>
      <c r="V26" s="2">
        <v>4489272.8614600003</v>
      </c>
      <c r="W26" s="2">
        <v>1850722.8430000001</v>
      </c>
    </row>
    <row r="27" spans="1:23" x14ac:dyDescent="0.2">
      <c r="A27" s="2" t="s">
        <v>2</v>
      </c>
      <c r="B27" s="1" t="s">
        <v>156</v>
      </c>
      <c r="C27" s="1" t="s">
        <v>45</v>
      </c>
      <c r="D27" s="2">
        <v>951</v>
      </c>
      <c r="E27" s="2">
        <v>94.4</v>
      </c>
      <c r="F27" s="2">
        <v>1</v>
      </c>
      <c r="G27" s="1" t="s">
        <v>112</v>
      </c>
      <c r="H27" s="2">
        <v>116174.16</v>
      </c>
      <c r="I27" s="2">
        <f t="shared" si="1"/>
        <v>116174.16</v>
      </c>
      <c r="J27" s="12">
        <f t="shared" si="2"/>
        <v>2022.1785900783289</v>
      </c>
      <c r="K27" s="12">
        <v>1454.7227648384674</v>
      </c>
      <c r="L27" s="3">
        <f t="shared" si="0"/>
        <v>1.8200603354167895</v>
      </c>
      <c r="M27" s="3">
        <f t="shared" si="3"/>
        <v>1.3093154622736916</v>
      </c>
      <c r="N27" s="12">
        <v>1111.0879120879122</v>
      </c>
      <c r="O27" s="12">
        <v>1110.4732824427481</v>
      </c>
      <c r="P27" s="15">
        <f t="shared" si="4"/>
        <v>3333263.7362637366</v>
      </c>
      <c r="Q27" s="15">
        <f t="shared" si="5"/>
        <v>4441893.1297709923</v>
      </c>
      <c r="R27" s="14">
        <f t="shared" si="6"/>
        <v>6066535.7702349862</v>
      </c>
      <c r="S27" s="14">
        <f t="shared" si="7"/>
        <v>5818891.0593538694</v>
      </c>
      <c r="T27" s="2">
        <v>-77.693059000000005</v>
      </c>
      <c r="U27" s="2">
        <v>2.7984170000000002</v>
      </c>
      <c r="V27" s="2">
        <v>4478022.2181700002</v>
      </c>
      <c r="W27" s="2">
        <v>1868282.85784</v>
      </c>
    </row>
    <row r="28" spans="1:23" x14ac:dyDescent="0.2">
      <c r="A28" s="2" t="s">
        <v>2</v>
      </c>
      <c r="B28" s="1" t="s">
        <v>156</v>
      </c>
      <c r="C28" s="1" t="s">
        <v>46</v>
      </c>
      <c r="D28" s="2">
        <v>2512</v>
      </c>
      <c r="E28" s="2">
        <v>170</v>
      </c>
      <c r="F28" s="2">
        <v>1</v>
      </c>
      <c r="G28" s="1" t="s">
        <v>113</v>
      </c>
      <c r="H28" s="2">
        <v>306865.91999999998</v>
      </c>
      <c r="I28" s="2">
        <f t="shared" si="1"/>
        <v>306865.91999999998</v>
      </c>
      <c r="J28" s="12">
        <f t="shared" si="2"/>
        <v>5341.4433420365531</v>
      </c>
      <c r="K28" s="12">
        <v>3842.5484598046578</v>
      </c>
      <c r="L28" s="3">
        <f t="shared" si="0"/>
        <v>4.8075621057486595</v>
      </c>
      <c r="M28" s="3">
        <f t="shared" si="3"/>
        <v>3.4584652378880261</v>
      </c>
      <c r="N28" s="12">
        <v>1110.4864864864865</v>
      </c>
      <c r="O28" s="12">
        <v>1110.563583815029</v>
      </c>
      <c r="P28" s="15">
        <f t="shared" si="4"/>
        <v>3331459.4594594594</v>
      </c>
      <c r="Q28" s="15">
        <f t="shared" si="5"/>
        <v>4442254.3352601156</v>
      </c>
      <c r="R28" s="14">
        <f t="shared" si="6"/>
        <v>16024330.02610966</v>
      </c>
      <c r="S28" s="14">
        <f t="shared" si="7"/>
        <v>15370193.839218631</v>
      </c>
      <c r="T28" s="2">
        <v>-77.623913000000002</v>
      </c>
      <c r="U28" s="2">
        <v>2.8710610000000001</v>
      </c>
      <c r="V28" s="2">
        <v>4485761.9698000001</v>
      </c>
      <c r="W28" s="2">
        <v>1876304.7785400001</v>
      </c>
    </row>
    <row r="29" spans="1:23" ht="25.5" x14ac:dyDescent="0.2">
      <c r="A29" s="2" t="s">
        <v>2</v>
      </c>
      <c r="B29" s="1" t="s">
        <v>156</v>
      </c>
      <c r="C29" s="1" t="s">
        <v>47</v>
      </c>
      <c r="D29" s="2">
        <v>2197</v>
      </c>
      <c r="E29" s="2">
        <v>211</v>
      </c>
      <c r="F29" s="2">
        <v>2</v>
      </c>
      <c r="G29" s="1" t="s">
        <v>114</v>
      </c>
      <c r="H29" s="2">
        <v>268385.52</v>
      </c>
      <c r="I29" s="2">
        <f t="shared" si="1"/>
        <v>268385.52</v>
      </c>
      <c r="J29" s="12">
        <f t="shared" si="2"/>
        <v>4671.6365535248042</v>
      </c>
      <c r="K29" s="12">
        <v>3360.7002253944406</v>
      </c>
      <c r="L29" s="3">
        <f t="shared" si="0"/>
        <v>4.2047030041121838</v>
      </c>
      <c r="M29" s="3">
        <f t="shared" si="3"/>
        <v>3.0247803055891698</v>
      </c>
      <c r="N29" s="12">
        <v>1112.2952380952381</v>
      </c>
      <c r="O29" s="12">
        <v>1112.8145695364237</v>
      </c>
      <c r="P29" s="15">
        <f t="shared" si="4"/>
        <v>3336885.7142857146</v>
      </c>
      <c r="Q29" s="15">
        <f t="shared" si="5"/>
        <v>4451258.2781456951</v>
      </c>
      <c r="R29" s="14">
        <f t="shared" si="6"/>
        <v>14014909.660574412</v>
      </c>
      <c r="S29" s="14">
        <f t="shared" si="7"/>
        <v>13442800.901577763</v>
      </c>
      <c r="T29" s="2">
        <v>-77.588193000000004</v>
      </c>
      <c r="U29" s="2">
        <v>2.6143540000000001</v>
      </c>
      <c r="V29" s="2">
        <v>4489633.7740500001</v>
      </c>
      <c r="W29" s="2">
        <v>1847834.1977899999</v>
      </c>
    </row>
    <row r="30" spans="1:23" x14ac:dyDescent="0.2">
      <c r="A30" s="2" t="s">
        <v>2</v>
      </c>
      <c r="B30" s="1" t="s">
        <v>156</v>
      </c>
      <c r="C30" s="1" t="s">
        <v>48</v>
      </c>
      <c r="D30" s="2">
        <v>2802</v>
      </c>
      <c r="E30" s="2">
        <v>300</v>
      </c>
      <c r="F30" s="2">
        <v>1</v>
      </c>
      <c r="G30" s="1" t="s">
        <v>101</v>
      </c>
      <c r="H30" s="2">
        <v>342292.32</v>
      </c>
      <c r="I30" s="2">
        <f t="shared" si="1"/>
        <v>342292.32</v>
      </c>
      <c r="J30" s="12">
        <f t="shared" si="2"/>
        <v>5958.090861618799</v>
      </c>
      <c r="K30" s="12">
        <v>4286.1547708489861</v>
      </c>
      <c r="L30" s="3">
        <f t="shared" si="0"/>
        <v>5.3625752469377961</v>
      </c>
      <c r="M30" s="3">
        <f t="shared" si="3"/>
        <v>3.8577307311155451</v>
      </c>
      <c r="N30" s="12">
        <v>1111.5839552238806</v>
      </c>
      <c r="O30" s="12">
        <v>1110.4015544041449</v>
      </c>
      <c r="P30" s="15">
        <f t="shared" si="4"/>
        <v>3334751.8656716417</v>
      </c>
      <c r="Q30" s="15">
        <f t="shared" si="5"/>
        <v>4441606.2176165795</v>
      </c>
      <c r="R30" s="14">
        <f t="shared" si="6"/>
        <v>17874272.584856398</v>
      </c>
      <c r="S30" s="14">
        <f t="shared" si="7"/>
        <v>17144619.083395943</v>
      </c>
      <c r="T30" s="2">
        <v>-77.580388999999997</v>
      </c>
      <c r="U30" s="2">
        <v>2.5873550000000001</v>
      </c>
      <c r="V30" s="2">
        <v>4490492.82919</v>
      </c>
      <c r="W30" s="2">
        <v>1844838.36519</v>
      </c>
    </row>
    <row r="31" spans="1:23" ht="25.5" x14ac:dyDescent="0.2">
      <c r="A31" s="2" t="s">
        <v>2</v>
      </c>
      <c r="B31" s="1" t="s">
        <v>156</v>
      </c>
      <c r="C31" s="1" t="s">
        <v>49</v>
      </c>
      <c r="D31" s="2">
        <v>1698</v>
      </c>
      <c r="E31" s="2">
        <v>94</v>
      </c>
      <c r="F31" s="2">
        <v>1</v>
      </c>
      <c r="G31" s="1" t="s">
        <v>115</v>
      </c>
      <c r="H31" s="2">
        <v>207427.68</v>
      </c>
      <c r="I31" s="2">
        <f t="shared" si="1"/>
        <v>207427.68</v>
      </c>
      <c r="J31" s="12">
        <f t="shared" si="2"/>
        <v>3610.5775456919059</v>
      </c>
      <c r="K31" s="12">
        <v>2597.3914350112696</v>
      </c>
      <c r="L31" s="3">
        <f t="shared" si="0"/>
        <v>3.2496976335832897</v>
      </c>
      <c r="M31" s="3">
        <f t="shared" si="3"/>
        <v>2.3377683017252662</v>
      </c>
      <c r="N31" s="12">
        <v>1110.9476923076923</v>
      </c>
      <c r="O31" s="12">
        <v>1109.9957264957266</v>
      </c>
      <c r="P31" s="15">
        <f t="shared" si="4"/>
        <v>3332843.0769230765</v>
      </c>
      <c r="Q31" s="15">
        <f t="shared" si="5"/>
        <v>4439982.905982906</v>
      </c>
      <c r="R31" s="14">
        <f t="shared" si="6"/>
        <v>10831732.637075718</v>
      </c>
      <c r="S31" s="14">
        <f t="shared" si="7"/>
        <v>10389565.740045078</v>
      </c>
      <c r="T31" s="2">
        <v>-77.469707</v>
      </c>
      <c r="U31" s="2">
        <v>2.7027760000000001</v>
      </c>
      <c r="V31" s="2">
        <v>4502876.2760500005</v>
      </c>
      <c r="W31" s="2">
        <v>1857585.9416499999</v>
      </c>
    </row>
    <row r="32" spans="1:23" ht="102" x14ac:dyDescent="0.2">
      <c r="A32" s="2" t="s">
        <v>3</v>
      </c>
      <c r="B32" s="1" t="s">
        <v>50</v>
      </c>
      <c r="C32" s="1" t="s">
        <v>50</v>
      </c>
      <c r="D32" s="2">
        <v>54179</v>
      </c>
      <c r="E32" s="2">
        <v>2286</v>
      </c>
      <c r="F32" s="2">
        <v>5</v>
      </c>
      <c r="G32" s="1" t="s">
        <v>116</v>
      </c>
      <c r="H32" s="2">
        <v>6618506.6399999997</v>
      </c>
      <c r="I32" s="2">
        <f t="shared" si="1"/>
        <v>6618506.6399999997</v>
      </c>
      <c r="J32" s="12">
        <f t="shared" si="2"/>
        <v>115204.64125326369</v>
      </c>
      <c r="K32" s="12">
        <v>82876.366641622837</v>
      </c>
      <c r="L32" s="3">
        <f t="shared" si="0"/>
        <v>103.68985164305597</v>
      </c>
      <c r="M32" s="3">
        <f t="shared" si="3"/>
        <v>74.592431577840514</v>
      </c>
      <c r="N32" s="12">
        <v>1111.0487028643072</v>
      </c>
      <c r="O32" s="12">
        <v>1111.0922375653572</v>
      </c>
      <c r="P32" s="15">
        <f t="shared" si="4"/>
        <v>3333146.1085929214</v>
      </c>
      <c r="Q32" s="15">
        <f t="shared" si="5"/>
        <v>4444368.950261429</v>
      </c>
      <c r="R32" s="14">
        <f t="shared" si="6"/>
        <v>345613923.75979108</v>
      </c>
      <c r="S32" s="14">
        <f t="shared" si="7"/>
        <v>331505466.56649137</v>
      </c>
      <c r="T32" s="2">
        <v>-77.278649999999999</v>
      </c>
      <c r="U32" s="2">
        <v>8.5108650000000008</v>
      </c>
      <c r="V32" s="2">
        <v>4528868.5680299997</v>
      </c>
      <c r="W32" s="2">
        <v>2501055.6364099998</v>
      </c>
    </row>
    <row r="33" spans="1:23" x14ac:dyDescent="0.2">
      <c r="A33" s="2" t="s">
        <v>3</v>
      </c>
      <c r="B33" s="1" t="s">
        <v>50</v>
      </c>
      <c r="C33" s="1" t="s">
        <v>51</v>
      </c>
      <c r="D33" s="2">
        <v>24230</v>
      </c>
      <c r="E33" s="2">
        <v>1868</v>
      </c>
      <c r="F33" s="2">
        <v>3</v>
      </c>
      <c r="G33" s="1" t="s">
        <v>102</v>
      </c>
      <c r="H33" s="2">
        <v>2959936.8</v>
      </c>
      <c r="I33" s="2">
        <f t="shared" si="1"/>
        <v>2959936.8</v>
      </c>
      <c r="J33" s="12">
        <f t="shared" si="2"/>
        <v>51521.963446475187</v>
      </c>
      <c r="K33" s="12">
        <v>37064.072126220883</v>
      </c>
      <c r="L33" s="3">
        <f t="shared" si="0"/>
        <v>46.372304865561311</v>
      </c>
      <c r="M33" s="3">
        <f t="shared" si="3"/>
        <v>33.359320347940631</v>
      </c>
      <c r="N33" s="12">
        <v>1111.1054561138667</v>
      </c>
      <c r="O33" s="12">
        <v>1111.033273381295</v>
      </c>
      <c r="P33" s="15">
        <f t="shared" si="4"/>
        <v>3333316.3683416001</v>
      </c>
      <c r="Q33" s="15">
        <f t="shared" si="5"/>
        <v>4444133.0935251797</v>
      </c>
      <c r="R33" s="14">
        <f t="shared" si="6"/>
        <v>154565890.33942556</v>
      </c>
      <c r="S33" s="14">
        <f t="shared" si="7"/>
        <v>148256288.50488353</v>
      </c>
      <c r="T33" s="2">
        <v>-77.342415000000003</v>
      </c>
      <c r="U33" s="2">
        <v>8.6338919999999995</v>
      </c>
      <c r="V33" s="2">
        <v>4521988.7159200003</v>
      </c>
      <c r="W33" s="2">
        <v>2514767.5269200001</v>
      </c>
    </row>
    <row r="34" spans="1:23" ht="25.5" x14ac:dyDescent="0.2">
      <c r="A34" s="2" t="s">
        <v>3</v>
      </c>
      <c r="B34" s="1" t="s">
        <v>50</v>
      </c>
      <c r="C34" s="1" t="s">
        <v>52</v>
      </c>
      <c r="D34" s="2">
        <v>1819</v>
      </c>
      <c r="E34" s="2">
        <v>224</v>
      </c>
      <c r="F34" s="2">
        <v>1</v>
      </c>
      <c r="G34" s="1" t="s">
        <v>117</v>
      </c>
      <c r="H34" s="2">
        <v>222209.03999999998</v>
      </c>
      <c r="I34" s="2">
        <f t="shared" si="1"/>
        <v>222209.03999999998</v>
      </c>
      <c r="J34" s="12">
        <f t="shared" si="2"/>
        <v>3867.8684073107042</v>
      </c>
      <c r="K34" s="12">
        <v>2782.4823441021786</v>
      </c>
      <c r="L34" s="3">
        <f t="shared" si="0"/>
        <v>3.4812720821484118</v>
      </c>
      <c r="M34" s="3">
        <f t="shared" si="3"/>
        <v>2.5043583868305412</v>
      </c>
      <c r="N34" s="12">
        <v>1111.4568965517242</v>
      </c>
      <c r="O34" s="12">
        <v>1112.992</v>
      </c>
      <c r="P34" s="15">
        <f t="shared" si="4"/>
        <v>3334370.6896551726</v>
      </c>
      <c r="Q34" s="15">
        <f t="shared" si="5"/>
        <v>4451968</v>
      </c>
      <c r="R34" s="14">
        <f t="shared" si="6"/>
        <v>11603605.221932113</v>
      </c>
      <c r="S34" s="14">
        <f t="shared" si="7"/>
        <v>11129929.376408715</v>
      </c>
      <c r="T34" s="2">
        <v>-77.110050999999999</v>
      </c>
      <c r="U34" s="2">
        <v>8.3621759999999998</v>
      </c>
      <c r="V34" s="2">
        <v>4547291.0373999998</v>
      </c>
      <c r="W34" s="2">
        <v>2484381.4072699999</v>
      </c>
    </row>
    <row r="35" spans="1:23" x14ac:dyDescent="0.2">
      <c r="A35" s="2" t="s">
        <v>3</v>
      </c>
      <c r="B35" s="1" t="s">
        <v>157</v>
      </c>
      <c r="C35" s="1" t="s">
        <v>53</v>
      </c>
      <c r="D35" s="2">
        <v>1960</v>
      </c>
      <c r="E35" s="2">
        <v>88</v>
      </c>
      <c r="F35" s="2">
        <v>1</v>
      </c>
      <c r="G35" s="1" t="s">
        <v>118</v>
      </c>
      <c r="H35" s="2">
        <v>239433.59999999998</v>
      </c>
      <c r="I35" s="2">
        <f t="shared" si="1"/>
        <v>239433.59999999998</v>
      </c>
      <c r="J35" s="12">
        <f t="shared" si="2"/>
        <v>4167.6866840731063</v>
      </c>
      <c r="K35" s="12">
        <v>2998.1667918857997</v>
      </c>
      <c r="L35" s="3">
        <f t="shared" si="0"/>
        <v>3.7511232990714061</v>
      </c>
      <c r="M35" s="3">
        <f t="shared" si="3"/>
        <v>2.6984840231928864</v>
      </c>
      <c r="N35" s="12">
        <v>1111.3839999999998</v>
      </c>
      <c r="O35" s="12">
        <v>1110.4333333333334</v>
      </c>
      <c r="P35" s="15">
        <f t="shared" si="4"/>
        <v>3334151.9999999995</v>
      </c>
      <c r="Q35" s="15">
        <f t="shared" si="5"/>
        <v>4441733.333333334</v>
      </c>
      <c r="R35" s="14">
        <f t="shared" si="6"/>
        <v>12503060.052219318</v>
      </c>
      <c r="S35" s="14">
        <f t="shared" si="7"/>
        <v>11992667.167543199</v>
      </c>
      <c r="T35" s="2">
        <v>-77.329794000000007</v>
      </c>
      <c r="U35" s="2">
        <v>5.0934400000000002</v>
      </c>
      <c r="V35" s="2">
        <v>4519831.1639200002</v>
      </c>
      <c r="W35" s="2">
        <v>2122430.3372800001</v>
      </c>
    </row>
    <row r="36" spans="1:23" ht="38.25" x14ac:dyDescent="0.2">
      <c r="A36" s="2" t="s">
        <v>3</v>
      </c>
      <c r="B36" s="1" t="s">
        <v>157</v>
      </c>
      <c r="C36" s="1" t="s">
        <v>54</v>
      </c>
      <c r="D36" s="2">
        <v>1679</v>
      </c>
      <c r="E36" s="2">
        <v>140</v>
      </c>
      <c r="F36" s="2">
        <v>1</v>
      </c>
      <c r="G36" s="1" t="s">
        <v>107</v>
      </c>
      <c r="H36" s="2">
        <v>205106.64</v>
      </c>
      <c r="I36" s="2">
        <f t="shared" si="1"/>
        <v>205106.64</v>
      </c>
      <c r="J36" s="12">
        <f t="shared" si="2"/>
        <v>3570.1765013054833</v>
      </c>
      <c r="K36" s="12">
        <v>2568.3275732531933</v>
      </c>
      <c r="L36" s="3">
        <f t="shared" si="0"/>
        <v>3.2133347036433122</v>
      </c>
      <c r="M36" s="3">
        <f t="shared" si="3"/>
        <v>2.3116095280310494</v>
      </c>
      <c r="N36" s="12">
        <v>1112.2056074766356</v>
      </c>
      <c r="O36" s="12">
        <v>1111.8311688311687</v>
      </c>
      <c r="P36" s="15">
        <f t="shared" si="4"/>
        <v>3336616.8224299066</v>
      </c>
      <c r="Q36" s="15">
        <f t="shared" si="5"/>
        <v>4447324.6753246747</v>
      </c>
      <c r="R36" s="14">
        <f t="shared" si="6"/>
        <v>10710529.50391645</v>
      </c>
      <c r="S36" s="14">
        <f t="shared" si="7"/>
        <v>10273310.293012774</v>
      </c>
      <c r="T36" s="2">
        <v>-77.374476000000001</v>
      </c>
      <c r="U36" s="2">
        <v>5.0773549999999998</v>
      </c>
      <c r="V36" s="2">
        <v>4514854.3885399997</v>
      </c>
      <c r="W36" s="2">
        <v>2120681.4333799998</v>
      </c>
    </row>
    <row r="37" spans="1:23" x14ac:dyDescent="0.2">
      <c r="A37" s="2" t="s">
        <v>3</v>
      </c>
      <c r="B37" s="1" t="s">
        <v>157</v>
      </c>
      <c r="C37" s="1" t="s">
        <v>55</v>
      </c>
      <c r="D37" s="2">
        <v>16994</v>
      </c>
      <c r="E37" s="2">
        <v>1817</v>
      </c>
      <c r="F37" s="2">
        <v>3</v>
      </c>
      <c r="G37" s="1" t="s">
        <v>119</v>
      </c>
      <c r="H37" s="2">
        <v>2075987.0399999998</v>
      </c>
      <c r="I37" s="2">
        <f t="shared" si="1"/>
        <v>2075987.0399999998</v>
      </c>
      <c r="J37" s="12">
        <f t="shared" si="2"/>
        <v>36135.544647519579</v>
      </c>
      <c r="K37" s="12">
        <v>25995.329827197595</v>
      </c>
      <c r="L37" s="3">
        <f t="shared" si="0"/>
        <v>32.523770073683401</v>
      </c>
      <c r="M37" s="3">
        <f t="shared" si="3"/>
        <v>23.396957903132609</v>
      </c>
      <c r="N37" s="12">
        <v>1111.1789667896678</v>
      </c>
      <c r="O37" s="12">
        <v>1110.9115384615386</v>
      </c>
      <c r="P37" s="15">
        <f t="shared" si="4"/>
        <v>3333536.9003690034</v>
      </c>
      <c r="Q37" s="15">
        <f t="shared" si="5"/>
        <v>4443646.153846154</v>
      </c>
      <c r="R37" s="14">
        <f t="shared" si="6"/>
        <v>108406633.94255874</v>
      </c>
      <c r="S37" s="14">
        <f t="shared" si="7"/>
        <v>103981319.30879039</v>
      </c>
      <c r="T37" s="2">
        <v>-77.366001999999995</v>
      </c>
      <c r="U37" s="2">
        <v>4.9534419999999999</v>
      </c>
      <c r="V37" s="2">
        <v>4515704.3394200001</v>
      </c>
      <c r="W37" s="2">
        <v>2106943.8834699998</v>
      </c>
    </row>
    <row r="38" spans="1:23" ht="38.25" x14ac:dyDescent="0.2">
      <c r="A38" s="2" t="s">
        <v>3</v>
      </c>
      <c r="B38" s="1" t="s">
        <v>158</v>
      </c>
      <c r="C38" s="1" t="s">
        <v>56</v>
      </c>
      <c r="D38" s="2">
        <v>921</v>
      </c>
      <c r="E38" s="2">
        <v>400</v>
      </c>
      <c r="F38" s="2">
        <v>3</v>
      </c>
      <c r="G38" s="1" t="s">
        <v>120</v>
      </c>
      <c r="H38" s="2">
        <v>112509.35999999999</v>
      </c>
      <c r="I38" s="2">
        <f t="shared" si="1"/>
        <v>112509.35999999999</v>
      </c>
      <c r="J38" s="12">
        <f t="shared" si="2"/>
        <v>1958.3874673629239</v>
      </c>
      <c r="K38" s="12">
        <v>1408.8324567993989</v>
      </c>
      <c r="L38" s="3">
        <f t="shared" si="0"/>
        <v>1.7626451828799821</v>
      </c>
      <c r="M38" s="3">
        <f t="shared" si="3"/>
        <v>1.2680121353880858</v>
      </c>
      <c r="N38" s="12">
        <v>1112.721590909091</v>
      </c>
      <c r="O38" s="12">
        <v>1109.3149606299212</v>
      </c>
      <c r="P38" s="15">
        <f t="shared" si="4"/>
        <v>3338164.7727272729</v>
      </c>
      <c r="Q38" s="15">
        <f t="shared" si="5"/>
        <v>4437259.8425196847</v>
      </c>
      <c r="R38" s="14">
        <f t="shared" si="6"/>
        <v>5875162.4020887716</v>
      </c>
      <c r="S38" s="14">
        <f t="shared" si="7"/>
        <v>5635329.8271975955</v>
      </c>
      <c r="T38" s="2">
        <v>-76.895112999999995</v>
      </c>
      <c r="U38" s="2">
        <v>6.5689310000000001</v>
      </c>
      <c r="V38" s="2">
        <v>4569244.9659700003</v>
      </c>
      <c r="W38" s="2">
        <v>2285532.04978</v>
      </c>
    </row>
    <row r="39" spans="1:23" ht="25.5" x14ac:dyDescent="0.2">
      <c r="A39" s="2" t="s">
        <v>3</v>
      </c>
      <c r="B39" s="1" t="s">
        <v>158</v>
      </c>
      <c r="C39" s="1" t="s">
        <v>57</v>
      </c>
      <c r="D39" s="2">
        <v>986</v>
      </c>
      <c r="E39" s="2">
        <v>120</v>
      </c>
      <c r="F39" s="2">
        <v>1</v>
      </c>
      <c r="G39" s="1" t="s">
        <v>101</v>
      </c>
      <c r="H39" s="2">
        <v>120449.76</v>
      </c>
      <c r="I39" s="2">
        <f t="shared" si="1"/>
        <v>120449.76</v>
      </c>
      <c r="J39" s="12">
        <f t="shared" si="2"/>
        <v>2096.6015665796344</v>
      </c>
      <c r="K39" s="12">
        <v>1508.2614575507137</v>
      </c>
      <c r="L39" s="3">
        <f t="shared" si="0"/>
        <v>1.8870446800430645</v>
      </c>
      <c r="M39" s="3">
        <f t="shared" si="3"/>
        <v>1.3575026769735643</v>
      </c>
      <c r="N39" s="12">
        <v>1109.3121693121693</v>
      </c>
      <c r="O39" s="12">
        <v>1109.0147058823529</v>
      </c>
      <c r="P39" s="15">
        <f t="shared" si="4"/>
        <v>3327936.5079365079</v>
      </c>
      <c r="Q39" s="15">
        <f t="shared" si="5"/>
        <v>4436058.823529412</v>
      </c>
      <c r="R39" s="14">
        <f t="shared" si="6"/>
        <v>6289804.699738903</v>
      </c>
      <c r="S39" s="14">
        <f t="shared" si="7"/>
        <v>6033045.8302028542</v>
      </c>
      <c r="T39" s="2">
        <v>-76.797179</v>
      </c>
      <c r="U39" s="2">
        <v>6.4330360000000004</v>
      </c>
      <c r="V39" s="2">
        <v>4579978.0292300005</v>
      </c>
      <c r="W39" s="2">
        <v>2270399.82234</v>
      </c>
    </row>
    <row r="40" spans="1:23" x14ac:dyDescent="0.2">
      <c r="A40" s="2" t="s">
        <v>3</v>
      </c>
      <c r="B40" s="1" t="s">
        <v>158</v>
      </c>
      <c r="C40" s="1" t="s">
        <v>58</v>
      </c>
      <c r="D40" s="2">
        <v>1554</v>
      </c>
      <c r="E40" s="2">
        <v>91</v>
      </c>
      <c r="F40" s="2">
        <v>1</v>
      </c>
      <c r="G40" s="1" t="s">
        <v>113</v>
      </c>
      <c r="H40" s="2">
        <v>189836.63999999998</v>
      </c>
      <c r="I40" s="2">
        <f t="shared" si="1"/>
        <v>189836.63999999998</v>
      </c>
      <c r="J40" s="12">
        <f t="shared" si="2"/>
        <v>3304.3801566579632</v>
      </c>
      <c r="K40" s="12">
        <v>2377.1179564237414</v>
      </c>
      <c r="L40" s="3">
        <f t="shared" si="0"/>
        <v>2.9741049014066148</v>
      </c>
      <c r="M40" s="3">
        <f t="shared" si="3"/>
        <v>2.1395123326743599</v>
      </c>
      <c r="N40" s="12">
        <v>1112.5858585858587</v>
      </c>
      <c r="O40" s="12">
        <v>1110.8037383177568</v>
      </c>
      <c r="P40" s="15">
        <f t="shared" si="4"/>
        <v>3337757.5757575762</v>
      </c>
      <c r="Q40" s="15">
        <f t="shared" si="5"/>
        <v>4443214.9532710277</v>
      </c>
      <c r="R40" s="14">
        <f t="shared" si="6"/>
        <v>9913140.4699738901</v>
      </c>
      <c r="S40" s="14">
        <f t="shared" si="7"/>
        <v>9508471.8256949652</v>
      </c>
      <c r="T40" s="2">
        <v>-76.939051000000006</v>
      </c>
      <c r="U40" s="2">
        <v>6.6646489999999998</v>
      </c>
      <c r="V40" s="2">
        <v>4564462.56855</v>
      </c>
      <c r="W40" s="2">
        <v>2296171.6052799998</v>
      </c>
    </row>
    <row r="41" spans="1:23" x14ac:dyDescent="0.2">
      <c r="A41" s="2" t="s">
        <v>3</v>
      </c>
      <c r="B41" s="1" t="s">
        <v>158</v>
      </c>
      <c r="C41" s="1" t="s">
        <v>59</v>
      </c>
      <c r="D41" s="2">
        <v>1088</v>
      </c>
      <c r="E41" s="2">
        <v>100</v>
      </c>
      <c r="F41" s="2">
        <v>1</v>
      </c>
      <c r="G41" s="1" t="s">
        <v>121</v>
      </c>
      <c r="H41" s="2">
        <v>132910.08000000002</v>
      </c>
      <c r="I41" s="2">
        <f t="shared" si="1"/>
        <v>132910.08000000002</v>
      </c>
      <c r="J41" s="12">
        <f t="shared" si="2"/>
        <v>2313.4913838120106</v>
      </c>
      <c r="K41" s="12">
        <v>1664.2885048835465</v>
      </c>
      <c r="L41" s="3">
        <f t="shared" si="0"/>
        <v>2.0822561986682095</v>
      </c>
      <c r="M41" s="3">
        <f t="shared" si="3"/>
        <v>1.497933988384623</v>
      </c>
      <c r="N41" s="12">
        <v>1112.2548076923076</v>
      </c>
      <c r="O41" s="12">
        <v>1109.5266666666666</v>
      </c>
      <c r="P41" s="15">
        <f t="shared" si="4"/>
        <v>3336764.423076923</v>
      </c>
      <c r="Q41" s="15">
        <f t="shared" si="5"/>
        <v>4438106.666666667</v>
      </c>
      <c r="R41" s="14">
        <f t="shared" si="6"/>
        <v>6940474.1514360318</v>
      </c>
      <c r="S41" s="14">
        <f t="shared" si="7"/>
        <v>6657154.0195341855</v>
      </c>
      <c r="T41" s="2">
        <v>-76.849400000000003</v>
      </c>
      <c r="U41" s="2">
        <v>6.551126</v>
      </c>
      <c r="V41" s="2">
        <v>4574292.6562799998</v>
      </c>
      <c r="W41" s="2">
        <v>2283521.02636</v>
      </c>
    </row>
    <row r="42" spans="1:23" ht="25.5" x14ac:dyDescent="0.2">
      <c r="A42" s="2" t="s">
        <v>3</v>
      </c>
      <c r="B42" s="1" t="s">
        <v>159</v>
      </c>
      <c r="C42" s="1" t="s">
        <v>60</v>
      </c>
      <c r="D42" s="2">
        <v>516</v>
      </c>
      <c r="E42" s="2">
        <v>125</v>
      </c>
      <c r="F42" s="2">
        <v>1</v>
      </c>
      <c r="G42" s="1" t="s">
        <v>122</v>
      </c>
      <c r="H42" s="2">
        <v>63034.559999999998</v>
      </c>
      <c r="I42" s="2">
        <f t="shared" si="1"/>
        <v>63034.559999999998</v>
      </c>
      <c r="J42" s="12">
        <f t="shared" si="2"/>
        <v>1097.2073107049607</v>
      </c>
      <c r="K42" s="12">
        <v>789.3132982719759</v>
      </c>
      <c r="L42" s="3">
        <f t="shared" si="0"/>
        <v>0.98754062363308448</v>
      </c>
      <c r="M42" s="3">
        <f t="shared" si="3"/>
        <v>0.71041722243241301</v>
      </c>
      <c r="N42" s="12">
        <v>1108.2929292929293</v>
      </c>
      <c r="O42" s="12">
        <v>1111.7042253521126</v>
      </c>
      <c r="P42" s="15">
        <f t="shared" si="4"/>
        <v>3324878.7878787881</v>
      </c>
      <c r="Q42" s="15">
        <f t="shared" si="5"/>
        <v>4446816.9014084507</v>
      </c>
      <c r="R42" s="14">
        <f t="shared" si="6"/>
        <v>3291621.9321148819</v>
      </c>
      <c r="S42" s="14">
        <f t="shared" si="7"/>
        <v>3157253.1930879038</v>
      </c>
      <c r="T42" s="2">
        <v>-77.004154999999997</v>
      </c>
      <c r="U42" s="2">
        <v>4.4128819999999997</v>
      </c>
      <c r="V42" s="2">
        <v>4555567.6088199997</v>
      </c>
      <c r="W42" s="2">
        <v>2046816.4572000001</v>
      </c>
    </row>
    <row r="43" spans="1:23" ht="38.25" x14ac:dyDescent="0.2">
      <c r="A43" s="2" t="s">
        <v>3</v>
      </c>
      <c r="B43" s="1" t="s">
        <v>159</v>
      </c>
      <c r="C43" s="1" t="s">
        <v>61</v>
      </c>
      <c r="D43" s="2">
        <v>7829</v>
      </c>
      <c r="E43" s="2">
        <v>680</v>
      </c>
      <c r="F43" s="2">
        <v>1</v>
      </c>
      <c r="G43" s="1" t="s">
        <v>123</v>
      </c>
      <c r="H43" s="2">
        <v>956390.64</v>
      </c>
      <c r="I43" s="2">
        <f t="shared" si="1"/>
        <v>956390.64</v>
      </c>
      <c r="J43" s="12">
        <f t="shared" si="2"/>
        <v>16647.356657963446</v>
      </c>
      <c r="K43" s="12">
        <v>11975.84072126221</v>
      </c>
      <c r="L43" s="3">
        <f t="shared" si="0"/>
        <v>14.983440973688795</v>
      </c>
      <c r="M43" s="3">
        <f t="shared" si="3"/>
        <v>10.778791539580158</v>
      </c>
      <c r="N43" s="12">
        <v>1111.3057409879839</v>
      </c>
      <c r="O43" s="12">
        <v>1110.9313543599258</v>
      </c>
      <c r="P43" s="15">
        <f t="shared" si="4"/>
        <v>3333917.2229639515</v>
      </c>
      <c r="Q43" s="15">
        <f t="shared" si="5"/>
        <v>4443725.4174397029</v>
      </c>
      <c r="R43" s="14">
        <f t="shared" si="6"/>
        <v>49942069.973890342</v>
      </c>
      <c r="S43" s="14">
        <f t="shared" si="7"/>
        <v>47903362.885048836</v>
      </c>
      <c r="T43" s="2">
        <v>-77.364930000000001</v>
      </c>
      <c r="U43" s="2">
        <v>4.2581110000000004</v>
      </c>
      <c r="V43" s="2">
        <v>4515351.1956500001</v>
      </c>
      <c r="W43" s="2">
        <v>2029891.81864</v>
      </c>
    </row>
    <row r="44" spans="1:23" ht="25.5" x14ac:dyDescent="0.2">
      <c r="A44" s="2" t="s">
        <v>3</v>
      </c>
      <c r="B44" s="1" t="s">
        <v>159</v>
      </c>
      <c r="C44" s="1" t="s">
        <v>62</v>
      </c>
      <c r="D44" s="2">
        <v>982</v>
      </c>
      <c r="E44" s="2">
        <v>41.8</v>
      </c>
      <c r="F44" s="2">
        <v>1</v>
      </c>
      <c r="G44" s="1" t="s">
        <v>124</v>
      </c>
      <c r="H44" s="2">
        <v>119961.12</v>
      </c>
      <c r="I44" s="2">
        <f t="shared" si="1"/>
        <v>119961.12</v>
      </c>
      <c r="J44" s="12">
        <f t="shared" si="2"/>
        <v>2088.0960835509136</v>
      </c>
      <c r="K44" s="12">
        <v>1502.1427498121714</v>
      </c>
      <c r="L44" s="3">
        <f t="shared" si="0"/>
        <v>1.8793893263714903</v>
      </c>
      <c r="M44" s="3">
        <f t="shared" si="3"/>
        <v>1.3519955667221504</v>
      </c>
      <c r="N44" s="12">
        <v>1110.6914893617022</v>
      </c>
      <c r="O44" s="12">
        <v>1112.6962962962964</v>
      </c>
      <c r="P44" s="15">
        <f t="shared" si="4"/>
        <v>3332074.4680851065</v>
      </c>
      <c r="Q44" s="15">
        <f t="shared" si="5"/>
        <v>4450785.1851851856</v>
      </c>
      <c r="R44" s="14">
        <f t="shared" si="6"/>
        <v>6264288.2506527407</v>
      </c>
      <c r="S44" s="14">
        <f t="shared" si="7"/>
        <v>6008570.9992486853</v>
      </c>
      <c r="T44" s="2">
        <v>-77.392903000000004</v>
      </c>
      <c r="U44" s="2">
        <v>4.3638469999999998</v>
      </c>
      <c r="V44" s="2">
        <v>4512306.8991</v>
      </c>
      <c r="W44" s="2">
        <v>2041626.76675</v>
      </c>
    </row>
    <row r="45" spans="1:23" ht="25.5" x14ac:dyDescent="0.2">
      <c r="A45" s="2" t="s">
        <v>3</v>
      </c>
      <c r="B45" s="1" t="s">
        <v>63</v>
      </c>
      <c r="C45" s="1" t="s">
        <v>63</v>
      </c>
      <c r="D45" s="2">
        <v>14203</v>
      </c>
      <c r="E45" s="2">
        <v>1820.8</v>
      </c>
      <c r="F45" s="2">
        <v>4</v>
      </c>
      <c r="G45" s="1" t="s">
        <v>125</v>
      </c>
      <c r="H45" s="2">
        <v>1735038.48</v>
      </c>
      <c r="I45" s="2">
        <f t="shared" si="1"/>
        <v>1735038.48</v>
      </c>
      <c r="J45" s="12">
        <f t="shared" si="2"/>
        <v>30200.843864229762</v>
      </c>
      <c r="K45" s="12">
        <v>21726.001502629602</v>
      </c>
      <c r="L45" s="3">
        <f t="shared" si="0"/>
        <v>27.18224704934244</v>
      </c>
      <c r="M45" s="3">
        <f t="shared" si="3"/>
        <v>19.554371725208455</v>
      </c>
      <c r="N45" s="12">
        <v>1111.1420161883739</v>
      </c>
      <c r="O45" s="12">
        <v>1111.304347826087</v>
      </c>
      <c r="P45" s="15">
        <f t="shared" si="4"/>
        <v>3333426.0485651218</v>
      </c>
      <c r="Q45" s="15">
        <f t="shared" si="5"/>
        <v>4445217.3913043477</v>
      </c>
      <c r="R45" s="14">
        <f t="shared" si="6"/>
        <v>90602531.592689291</v>
      </c>
      <c r="S45" s="14">
        <f t="shared" si="7"/>
        <v>86904006.010518402</v>
      </c>
      <c r="T45" s="2">
        <v>-77.762468999999996</v>
      </c>
      <c r="U45" s="2">
        <v>7.1028440000000002</v>
      </c>
      <c r="V45" s="2">
        <v>4473715.0982600003</v>
      </c>
      <c r="W45" s="2">
        <v>2345562.5667500002</v>
      </c>
    </row>
    <row r="46" spans="1:23" x14ac:dyDescent="0.2">
      <c r="A46" s="2" t="s">
        <v>3</v>
      </c>
      <c r="B46" s="1" t="s">
        <v>160</v>
      </c>
      <c r="C46" s="1" t="s">
        <v>64</v>
      </c>
      <c r="D46" s="2">
        <v>3240</v>
      </c>
      <c r="E46" s="2">
        <v>264</v>
      </c>
      <c r="F46" s="2">
        <v>2</v>
      </c>
      <c r="G46" s="1" t="s">
        <v>126</v>
      </c>
      <c r="H46" s="2">
        <v>395798.39999999997</v>
      </c>
      <c r="I46" s="2">
        <f t="shared" si="1"/>
        <v>395798.39999999997</v>
      </c>
      <c r="J46" s="12">
        <f t="shared" si="2"/>
        <v>6889.441253263707</v>
      </c>
      <c r="K46" s="12">
        <v>4956.1532682193838</v>
      </c>
      <c r="L46" s="3">
        <f t="shared" si="0"/>
        <v>6.2008364739751816</v>
      </c>
      <c r="M46" s="3">
        <f t="shared" si="3"/>
        <v>4.4607593036453839</v>
      </c>
      <c r="N46" s="12">
        <v>1111.1999999999998</v>
      </c>
      <c r="O46" s="12">
        <v>1111.2443946188341</v>
      </c>
      <c r="P46" s="15">
        <f t="shared" si="4"/>
        <v>3333599.9999999995</v>
      </c>
      <c r="Q46" s="15">
        <f t="shared" si="5"/>
        <v>4444977.5784753365</v>
      </c>
      <c r="R46" s="14">
        <f t="shared" si="6"/>
        <v>20668323.759791121</v>
      </c>
      <c r="S46" s="14">
        <f t="shared" si="7"/>
        <v>19824613.072877534</v>
      </c>
      <c r="T46" s="2">
        <v>-76.781182000000001</v>
      </c>
      <c r="U46" s="2">
        <v>5.9943039999999996</v>
      </c>
      <c r="V46" s="2">
        <v>4581402.5116499998</v>
      </c>
      <c r="W46" s="2">
        <v>2221803.3318099999</v>
      </c>
    </row>
    <row r="47" spans="1:23" x14ac:dyDescent="0.2">
      <c r="A47" s="2" t="s">
        <v>3</v>
      </c>
      <c r="B47" s="1" t="s">
        <v>160</v>
      </c>
      <c r="C47" s="1" t="s">
        <v>65</v>
      </c>
      <c r="D47" s="2">
        <v>750</v>
      </c>
      <c r="E47" s="2">
        <v>60.48</v>
      </c>
      <c r="F47" s="2">
        <v>1</v>
      </c>
      <c r="G47" s="1" t="s">
        <v>110</v>
      </c>
      <c r="H47" s="2">
        <v>91620</v>
      </c>
      <c r="I47" s="2">
        <f t="shared" si="1"/>
        <v>91620</v>
      </c>
      <c r="J47" s="12">
        <f t="shared" si="2"/>
        <v>1594.7780678851175</v>
      </c>
      <c r="K47" s="12">
        <v>1147.2577009767092</v>
      </c>
      <c r="L47" s="3">
        <f t="shared" si="0"/>
        <v>1.435378813420181</v>
      </c>
      <c r="M47" s="3">
        <f t="shared" si="3"/>
        <v>1.0325831721401353</v>
      </c>
      <c r="N47" s="12">
        <v>1107.4861111111111</v>
      </c>
      <c r="O47" s="12">
        <v>1113.8446601941748</v>
      </c>
      <c r="P47" s="15">
        <f t="shared" si="4"/>
        <v>3322458.3333333335</v>
      </c>
      <c r="Q47" s="15">
        <f t="shared" si="5"/>
        <v>4455378.6407766994</v>
      </c>
      <c r="R47" s="14">
        <f t="shared" si="6"/>
        <v>4784334.2036553528</v>
      </c>
      <c r="S47" s="14">
        <f t="shared" si="7"/>
        <v>4589030.8039068365</v>
      </c>
      <c r="T47" s="2">
        <v>-76.714958999999993</v>
      </c>
      <c r="U47" s="2">
        <v>5.9823170000000001</v>
      </c>
      <c r="V47" s="2">
        <v>4588734.9895700002</v>
      </c>
      <c r="W47" s="2">
        <v>2220425.8214699998</v>
      </c>
    </row>
    <row r="48" spans="1:23" x14ac:dyDescent="0.2">
      <c r="A48" s="2" t="s">
        <v>3</v>
      </c>
      <c r="B48" s="1" t="s">
        <v>161</v>
      </c>
      <c r="C48" s="1" t="s">
        <v>66</v>
      </c>
      <c r="D48" s="2">
        <v>759</v>
      </c>
      <c r="E48" s="2">
        <v>110</v>
      </c>
      <c r="F48" s="2">
        <v>1</v>
      </c>
      <c r="G48" s="1" t="s">
        <v>127</v>
      </c>
      <c r="H48" s="2">
        <v>92719.44</v>
      </c>
      <c r="I48" s="2">
        <f t="shared" si="1"/>
        <v>92719.44</v>
      </c>
      <c r="J48" s="12">
        <f t="shared" si="2"/>
        <v>1613.9154046997389</v>
      </c>
      <c r="K48" s="12">
        <v>1161.0247933884298</v>
      </c>
      <c r="L48" s="3">
        <f t="shared" si="0"/>
        <v>1.4526033591812233</v>
      </c>
      <c r="M48" s="3">
        <f t="shared" si="3"/>
        <v>1.0449741702058168</v>
      </c>
      <c r="N48" s="12">
        <v>1113.048275862069</v>
      </c>
      <c r="O48" s="12">
        <v>1116.3653846153845</v>
      </c>
      <c r="P48" s="15">
        <f t="shared" si="4"/>
        <v>3339144.8275862071</v>
      </c>
      <c r="Q48" s="15">
        <f t="shared" si="5"/>
        <v>4465461.538461538</v>
      </c>
      <c r="R48" s="14">
        <f t="shared" si="6"/>
        <v>4841746.2140992172</v>
      </c>
      <c r="S48" s="14">
        <f t="shared" si="7"/>
        <v>4644099.1735537192</v>
      </c>
      <c r="T48" s="2">
        <v>-77.472594999999998</v>
      </c>
      <c r="U48" s="2">
        <v>5.5945130000000001</v>
      </c>
      <c r="V48" s="2">
        <v>4504367.8623700002</v>
      </c>
      <c r="W48" s="2">
        <v>2178072.34925</v>
      </c>
    </row>
    <row r="49" spans="1:23" ht="89.25" x14ac:dyDescent="0.2">
      <c r="A49" s="2" t="s">
        <v>3</v>
      </c>
      <c r="B49" s="1" t="s">
        <v>161</v>
      </c>
      <c r="C49" s="1" t="s">
        <v>67</v>
      </c>
      <c r="D49" s="2">
        <v>20217</v>
      </c>
      <c r="E49" s="2">
        <v>2009</v>
      </c>
      <c r="F49" s="2">
        <v>4</v>
      </c>
      <c r="G49" s="1" t="s">
        <v>128</v>
      </c>
      <c r="H49" s="2">
        <v>2469708.7199999997</v>
      </c>
      <c r="I49" s="2">
        <f t="shared" si="1"/>
        <v>2469708.7199999997</v>
      </c>
      <c r="J49" s="12">
        <f t="shared" si="2"/>
        <v>42988.837597911217</v>
      </c>
      <c r="K49" s="12">
        <v>30925.47858752817</v>
      </c>
      <c r="L49" s="3">
        <f t="shared" si="0"/>
        <v>38.692071294554395</v>
      </c>
      <c r="M49" s="3">
        <f t="shared" si="3"/>
        <v>27.834311988209482</v>
      </c>
      <c r="N49" s="12">
        <v>1111.1098475058154</v>
      </c>
      <c r="O49" s="12">
        <v>1111.2281710384477</v>
      </c>
      <c r="P49" s="15">
        <f t="shared" si="4"/>
        <v>3333329.5425174464</v>
      </c>
      <c r="Q49" s="15">
        <f t="shared" si="5"/>
        <v>4444912.6841537906</v>
      </c>
      <c r="R49" s="14">
        <f t="shared" si="6"/>
        <v>128966512.79373366</v>
      </c>
      <c r="S49" s="14">
        <f t="shared" si="7"/>
        <v>123701914.35011268</v>
      </c>
      <c r="T49" s="2">
        <v>-77.266570000000002</v>
      </c>
      <c r="U49" s="2">
        <v>5.7085439999999998</v>
      </c>
      <c r="V49" s="2">
        <v>4527334.1820099996</v>
      </c>
      <c r="W49" s="2">
        <v>2190536.5539099998</v>
      </c>
    </row>
    <row r="50" spans="1:23" x14ac:dyDescent="0.2">
      <c r="A50" s="2" t="s">
        <v>3</v>
      </c>
      <c r="B50" s="1" t="s">
        <v>161</v>
      </c>
      <c r="C50" s="1" t="s">
        <v>68</v>
      </c>
      <c r="D50" s="2">
        <v>61</v>
      </c>
      <c r="E50" s="2">
        <v>80</v>
      </c>
      <c r="F50" s="2">
        <v>1</v>
      </c>
      <c r="G50" s="1" t="s">
        <v>129</v>
      </c>
      <c r="H50" s="2">
        <v>7451.76</v>
      </c>
      <c r="I50" s="2">
        <f t="shared" si="1"/>
        <v>7451.76</v>
      </c>
      <c r="J50" s="12">
        <f t="shared" si="2"/>
        <v>129.70861618798955</v>
      </c>
      <c r="K50" s="12">
        <v>93.310293012772348</v>
      </c>
      <c r="L50" s="3">
        <f t="shared" si="0"/>
        <v>0.11674414349150805</v>
      </c>
      <c r="M50" s="3">
        <f t="shared" si="3"/>
        <v>8.3983431334064329E-2</v>
      </c>
      <c r="N50" s="12">
        <v>1080.9166666666667</v>
      </c>
      <c r="O50" s="12">
        <v>1166.375</v>
      </c>
      <c r="P50" s="15">
        <f t="shared" si="4"/>
        <v>3242750</v>
      </c>
      <c r="Q50" s="15">
        <f t="shared" si="5"/>
        <v>4665500</v>
      </c>
      <c r="R50" s="14">
        <f t="shared" si="6"/>
        <v>389125.84856396867</v>
      </c>
      <c r="S50" s="14">
        <f t="shared" si="7"/>
        <v>373241.17205108941</v>
      </c>
      <c r="T50" s="2">
        <v>-77.228502000000006</v>
      </c>
      <c r="U50" s="2">
        <v>5.8660500000000004</v>
      </c>
      <c r="V50" s="2">
        <v>4531689.2003199998</v>
      </c>
      <c r="W50" s="2">
        <v>2207956.1465699999</v>
      </c>
    </row>
    <row r="51" spans="1:23" x14ac:dyDescent="0.2">
      <c r="A51" s="2" t="s">
        <v>3</v>
      </c>
      <c r="B51" s="1" t="s">
        <v>162</v>
      </c>
      <c r="C51" s="1" t="s">
        <v>69</v>
      </c>
      <c r="D51" s="2">
        <v>827</v>
      </c>
      <c r="E51" s="2">
        <v>136</v>
      </c>
      <c r="F51" s="2">
        <v>1</v>
      </c>
      <c r="G51" s="1" t="s">
        <v>101</v>
      </c>
      <c r="H51" s="2">
        <v>101026.32</v>
      </c>
      <c r="I51" s="2">
        <f t="shared" si="1"/>
        <v>101026.32</v>
      </c>
      <c r="J51" s="12">
        <f t="shared" si="2"/>
        <v>1758.5086161879897</v>
      </c>
      <c r="K51" s="12">
        <v>1265.0428249436516</v>
      </c>
      <c r="L51" s="3">
        <f t="shared" si="0"/>
        <v>1.5827443715979863</v>
      </c>
      <c r="M51" s="3">
        <f t="shared" si="3"/>
        <v>1.1385950444798558</v>
      </c>
      <c r="N51" s="12">
        <v>1112.9810126582279</v>
      </c>
      <c r="O51" s="12">
        <v>1109.6842105263158</v>
      </c>
      <c r="P51" s="15">
        <f t="shared" si="4"/>
        <v>3338943.0379746836</v>
      </c>
      <c r="Q51" s="15">
        <f t="shared" si="5"/>
        <v>4438736.8421052629</v>
      </c>
      <c r="R51" s="14">
        <f t="shared" si="6"/>
        <v>5275525.8485639691</v>
      </c>
      <c r="S51" s="14">
        <f t="shared" si="7"/>
        <v>5060171.2997746067</v>
      </c>
      <c r="T51" s="2">
        <v>-76.726271999999994</v>
      </c>
      <c r="U51" s="2">
        <v>6.2211509999999999</v>
      </c>
      <c r="V51" s="2">
        <v>4587663.92435</v>
      </c>
      <c r="W51" s="2">
        <v>2246880.0976399998</v>
      </c>
    </row>
    <row r="52" spans="1:23" x14ac:dyDescent="0.2">
      <c r="A52" s="2" t="s">
        <v>3</v>
      </c>
      <c r="B52" s="1" t="s">
        <v>163</v>
      </c>
      <c r="C52" s="1" t="s">
        <v>70</v>
      </c>
      <c r="D52" s="2">
        <v>2593</v>
      </c>
      <c r="E52" s="2">
        <v>330</v>
      </c>
      <c r="F52" s="2">
        <v>2</v>
      </c>
      <c r="G52" s="1" t="s">
        <v>101</v>
      </c>
      <c r="H52" s="2">
        <v>316760.88</v>
      </c>
      <c r="I52" s="2">
        <f t="shared" si="1"/>
        <v>316760.88</v>
      </c>
      <c r="J52" s="12">
        <f t="shared" si="2"/>
        <v>5513.6793733681461</v>
      </c>
      <c r="K52" s="12">
        <v>3966.4522915101429</v>
      </c>
      <c r="L52" s="3">
        <f t="shared" si="0"/>
        <v>4.962583017598039</v>
      </c>
      <c r="M52" s="3">
        <f t="shared" si="3"/>
        <v>3.569984220479161</v>
      </c>
      <c r="N52" s="12">
        <v>1111.6290322580646</v>
      </c>
      <c r="O52" s="12">
        <v>1111.0504201680671</v>
      </c>
      <c r="P52" s="15">
        <f t="shared" si="4"/>
        <v>3334887.0967741939</v>
      </c>
      <c r="Q52" s="15">
        <f t="shared" si="5"/>
        <v>4444201.6806722684</v>
      </c>
      <c r="R52" s="14">
        <f t="shared" si="6"/>
        <v>16541038.120104438</v>
      </c>
      <c r="S52" s="14">
        <f t="shared" si="7"/>
        <v>15865809.166040571</v>
      </c>
      <c r="T52" s="2">
        <v>-77.140400999999997</v>
      </c>
      <c r="U52" s="2">
        <v>8.2838580000000004</v>
      </c>
      <c r="V52" s="2">
        <v>4543851.5599499997</v>
      </c>
      <c r="W52" s="2">
        <v>2475739.8406799999</v>
      </c>
    </row>
    <row r="53" spans="1:23" ht="76.5" x14ac:dyDescent="0.2">
      <c r="A53" s="2" t="s">
        <v>4</v>
      </c>
      <c r="B53" s="1" t="s">
        <v>71</v>
      </c>
      <c r="C53" s="1" t="s">
        <v>71</v>
      </c>
      <c r="D53" s="2">
        <v>7896</v>
      </c>
      <c r="E53" s="2">
        <v>1228</v>
      </c>
      <c r="F53" s="2">
        <v>4</v>
      </c>
      <c r="G53" s="1" t="s">
        <v>130</v>
      </c>
      <c r="H53" s="2">
        <v>964575.36</v>
      </c>
      <c r="I53" s="2">
        <f t="shared" si="1"/>
        <v>964575.36</v>
      </c>
      <c r="J53" s="12">
        <f t="shared" si="2"/>
        <v>16789.823498694517</v>
      </c>
      <c r="K53" s="12">
        <v>12078.329075882795</v>
      </c>
      <c r="L53" s="3">
        <f t="shared" si="0"/>
        <v>15.111668147687665</v>
      </c>
      <c r="M53" s="3">
        <f t="shared" si="3"/>
        <v>10.871035636291344</v>
      </c>
      <c r="N53" s="12">
        <v>1111.1727332892124</v>
      </c>
      <c r="O53" s="12">
        <v>1111.1619135234591</v>
      </c>
      <c r="P53" s="15">
        <f t="shared" si="4"/>
        <v>3333518.1998676369</v>
      </c>
      <c r="Q53" s="15">
        <f t="shared" si="5"/>
        <v>4444647.6540938364</v>
      </c>
      <c r="R53" s="14">
        <f t="shared" si="6"/>
        <v>50369470.49608355</v>
      </c>
      <c r="S53" s="14">
        <f t="shared" si="7"/>
        <v>48313316.303531177</v>
      </c>
      <c r="T53" s="2">
        <v>-71.951217999999997</v>
      </c>
      <c r="U53" s="2">
        <v>1.336795</v>
      </c>
      <c r="V53" s="2">
        <v>5116631.4908400001</v>
      </c>
      <c r="W53" s="2">
        <v>1705771.59259</v>
      </c>
    </row>
    <row r="54" spans="1:23" x14ac:dyDescent="0.2">
      <c r="A54" s="2" t="s">
        <v>5</v>
      </c>
      <c r="B54" s="1" t="s">
        <v>72</v>
      </c>
      <c r="C54" s="1" t="s">
        <v>72</v>
      </c>
      <c r="D54" s="2">
        <v>12371</v>
      </c>
      <c r="E54" s="2">
        <v>350</v>
      </c>
      <c r="F54" s="2">
        <v>1</v>
      </c>
      <c r="G54" s="1" t="s">
        <v>131</v>
      </c>
      <c r="H54" s="2">
        <v>1511241.3599999999</v>
      </c>
      <c r="I54" s="2">
        <f t="shared" si="1"/>
        <v>1511241.3599999999</v>
      </c>
      <c r="J54" s="12">
        <f t="shared" si="2"/>
        <v>26305.332637075713</v>
      </c>
      <c r="K54" s="12">
        <v>18923.633358377159</v>
      </c>
      <c r="L54" s="3">
        <f t="shared" si="0"/>
        <v>23.676095067761409</v>
      </c>
      <c r="M54" s="3">
        <f t="shared" si="3"/>
        <v>17.032115230060814</v>
      </c>
      <c r="N54" s="12">
        <v>1110.8669763513515</v>
      </c>
      <c r="O54" s="12">
        <v>1111.1937756899588</v>
      </c>
      <c r="P54" s="15">
        <f t="shared" si="4"/>
        <v>3332600.9290540544</v>
      </c>
      <c r="Q54" s="15">
        <f t="shared" si="5"/>
        <v>4444775.1027598353</v>
      </c>
      <c r="R54" s="14">
        <f t="shared" si="6"/>
        <v>78915997.911227137</v>
      </c>
      <c r="S54" s="14">
        <f t="shared" si="7"/>
        <v>75694533.433508635</v>
      </c>
      <c r="T54" s="2">
        <v>-72.133223999999998</v>
      </c>
      <c r="U54" s="2">
        <v>2.8920129999999999</v>
      </c>
      <c r="V54" s="2">
        <v>5096293.5809399998</v>
      </c>
      <c r="W54" s="2">
        <v>1877615.4233899999</v>
      </c>
    </row>
    <row r="55" spans="1:23" ht="25.5" x14ac:dyDescent="0.2">
      <c r="A55" s="2" t="s">
        <v>6</v>
      </c>
      <c r="B55" s="1" t="s">
        <v>164</v>
      </c>
      <c r="C55" s="1" t="s">
        <v>73</v>
      </c>
      <c r="D55" s="2">
        <v>1054</v>
      </c>
      <c r="E55" s="2">
        <v>90</v>
      </c>
      <c r="F55" s="2">
        <v>1</v>
      </c>
      <c r="G55" s="1" t="s">
        <v>131</v>
      </c>
      <c r="H55" s="2">
        <v>128756.63999999998</v>
      </c>
      <c r="I55" s="2">
        <f t="shared" si="1"/>
        <v>128756.63999999998</v>
      </c>
      <c r="J55" s="12">
        <f t="shared" si="2"/>
        <v>2241.1947780678847</v>
      </c>
      <c r="K55" s="12">
        <v>1612.2794891059352</v>
      </c>
      <c r="L55" s="3">
        <f t="shared" si="0"/>
        <v>2.0171856924598273</v>
      </c>
      <c r="M55" s="3">
        <f t="shared" si="3"/>
        <v>1.4511235512476033</v>
      </c>
      <c r="N55" s="12">
        <v>1109.5</v>
      </c>
      <c r="O55" s="12">
        <v>1111.9172413793103</v>
      </c>
      <c r="P55" s="15">
        <f t="shared" si="4"/>
        <v>3328500</v>
      </c>
      <c r="Q55" s="15">
        <f t="shared" si="5"/>
        <v>4447668.9655172415</v>
      </c>
      <c r="R55" s="14">
        <f t="shared" si="6"/>
        <v>6723584.334203654</v>
      </c>
      <c r="S55" s="14">
        <f t="shared" si="7"/>
        <v>6449117.9564237408</v>
      </c>
      <c r="T55" s="2">
        <v>-77.956055000000006</v>
      </c>
      <c r="U55" s="2">
        <v>2.2485659999999998</v>
      </c>
      <c r="V55" s="2">
        <v>4448466.7540100003</v>
      </c>
      <c r="W55" s="2">
        <v>1807423.13723</v>
      </c>
    </row>
    <row r="56" spans="1:23" ht="25.5" x14ac:dyDescent="0.2">
      <c r="A56" s="2" t="s">
        <v>6</v>
      </c>
      <c r="B56" s="1" t="s">
        <v>164</v>
      </c>
      <c r="C56" s="1" t="s">
        <v>74</v>
      </c>
      <c r="D56" s="2">
        <v>2028</v>
      </c>
      <c r="E56" s="2">
        <v>425</v>
      </c>
      <c r="F56" s="2">
        <v>1</v>
      </c>
      <c r="G56" s="1" t="s">
        <v>132</v>
      </c>
      <c r="H56" s="2">
        <v>247740.48</v>
      </c>
      <c r="I56" s="2">
        <f t="shared" si="1"/>
        <v>247740.48</v>
      </c>
      <c r="J56" s="12">
        <f t="shared" si="2"/>
        <v>4312.279895561358</v>
      </c>
      <c r="K56" s="12">
        <v>3102.1848234410218</v>
      </c>
      <c r="L56" s="3">
        <f t="shared" si="0"/>
        <v>3.8812643114881697</v>
      </c>
      <c r="M56" s="3">
        <f t="shared" si="3"/>
        <v>2.7921048974669258</v>
      </c>
      <c r="N56" s="12">
        <v>1111.4123711340205</v>
      </c>
      <c r="O56" s="12">
        <v>1111.8924731182794</v>
      </c>
      <c r="P56" s="15">
        <f t="shared" si="4"/>
        <v>3334237.1134020616</v>
      </c>
      <c r="Q56" s="15">
        <f t="shared" si="5"/>
        <v>4447569.8924731174</v>
      </c>
      <c r="R56" s="14">
        <f t="shared" si="6"/>
        <v>12936839.686684074</v>
      </c>
      <c r="S56" s="14">
        <f t="shared" si="7"/>
        <v>12408739.293764086</v>
      </c>
      <c r="T56" s="2">
        <v>-78.136268000000001</v>
      </c>
      <c r="U56" s="2">
        <v>2.6612079999999998</v>
      </c>
      <c r="V56" s="2">
        <v>4428534.9367899997</v>
      </c>
      <c r="W56" s="2">
        <v>1853269.1042800001</v>
      </c>
    </row>
    <row r="57" spans="1:23" ht="25.5" x14ac:dyDescent="0.2">
      <c r="A57" s="2" t="s">
        <v>6</v>
      </c>
      <c r="B57" s="1" t="s">
        <v>164</v>
      </c>
      <c r="C57" s="1" t="s">
        <v>75</v>
      </c>
      <c r="D57" s="2">
        <v>1798</v>
      </c>
      <c r="E57" s="2">
        <v>105</v>
      </c>
      <c r="F57" s="2">
        <v>1</v>
      </c>
      <c r="G57" s="1" t="s">
        <v>119</v>
      </c>
      <c r="H57" s="2">
        <v>219643.68</v>
      </c>
      <c r="I57" s="2">
        <f t="shared" si="1"/>
        <v>219643.68</v>
      </c>
      <c r="J57" s="12">
        <f t="shared" si="2"/>
        <v>3823.2146214099212</v>
      </c>
      <c r="K57" s="12">
        <v>2750.3591284748309</v>
      </c>
      <c r="L57" s="3">
        <f t="shared" si="0"/>
        <v>3.4410814753726471</v>
      </c>
      <c r="M57" s="3">
        <f t="shared" si="3"/>
        <v>2.4754460580106175</v>
      </c>
      <c r="N57" s="12">
        <v>1111.3982558139535</v>
      </c>
      <c r="O57" s="12">
        <v>1109.016129032258</v>
      </c>
      <c r="P57" s="15">
        <f t="shared" si="4"/>
        <v>3334194.7674418604</v>
      </c>
      <c r="Q57" s="15">
        <f t="shared" si="5"/>
        <v>4436064.5161290318</v>
      </c>
      <c r="R57" s="14">
        <f t="shared" si="6"/>
        <v>11469643.864229763</v>
      </c>
      <c r="S57" s="14">
        <f t="shared" si="7"/>
        <v>11001436.513899323</v>
      </c>
      <c r="T57" s="2">
        <v>-78.060385999999994</v>
      </c>
      <c r="U57" s="2">
        <v>2.456725</v>
      </c>
      <c r="V57" s="2">
        <v>4436910.17612</v>
      </c>
      <c r="W57" s="2">
        <v>1830552.46606</v>
      </c>
    </row>
    <row r="58" spans="1:23" ht="25.5" x14ac:dyDescent="0.2">
      <c r="A58" s="2" t="s">
        <v>6</v>
      </c>
      <c r="B58" s="1" t="s">
        <v>164</v>
      </c>
      <c r="C58" s="1" t="s">
        <v>76</v>
      </c>
      <c r="D58" s="2">
        <v>1703</v>
      </c>
      <c r="E58" s="2">
        <v>200</v>
      </c>
      <c r="F58" s="2">
        <v>1</v>
      </c>
      <c r="G58" s="1" t="s">
        <v>119</v>
      </c>
      <c r="H58" s="2">
        <v>208038.48</v>
      </c>
      <c r="I58" s="2">
        <f t="shared" si="1"/>
        <v>208038.48</v>
      </c>
      <c r="J58" s="12">
        <f t="shared" si="2"/>
        <v>3621.209399477807</v>
      </c>
      <c r="K58" s="12">
        <v>2605.039819684448</v>
      </c>
      <c r="L58" s="3">
        <f t="shared" si="0"/>
        <v>3.2592668256727579</v>
      </c>
      <c r="M58" s="3">
        <f t="shared" si="3"/>
        <v>2.3446521895395338</v>
      </c>
      <c r="N58" s="12">
        <v>1110.8006134969326</v>
      </c>
      <c r="O58" s="12">
        <v>1113.2649572649573</v>
      </c>
      <c r="P58" s="15">
        <f t="shared" si="4"/>
        <v>3332401.8404907975</v>
      </c>
      <c r="Q58" s="15">
        <f t="shared" si="5"/>
        <v>4453059.829059829</v>
      </c>
      <c r="R58" s="14">
        <f t="shared" si="6"/>
        <v>10863628.198433422</v>
      </c>
      <c r="S58" s="14">
        <f t="shared" si="7"/>
        <v>10420159.278737793</v>
      </c>
      <c r="T58" s="2">
        <v>-78.130319</v>
      </c>
      <c r="U58" s="2">
        <v>2.1015630000000001</v>
      </c>
      <c r="V58" s="2">
        <v>4428966.9923099997</v>
      </c>
      <c r="W58" s="2">
        <v>1791182.90181</v>
      </c>
    </row>
    <row r="59" spans="1:23" x14ac:dyDescent="0.2">
      <c r="A59" s="2" t="s">
        <v>6</v>
      </c>
      <c r="B59" s="1" t="s">
        <v>164</v>
      </c>
      <c r="C59" s="1" t="s">
        <v>77</v>
      </c>
      <c r="D59" s="2">
        <v>1960</v>
      </c>
      <c r="E59" s="2">
        <v>120</v>
      </c>
      <c r="F59" s="2">
        <v>1</v>
      </c>
      <c r="G59" s="1" t="s">
        <v>101</v>
      </c>
      <c r="H59" s="2">
        <v>239433.59999999998</v>
      </c>
      <c r="I59" s="2">
        <f t="shared" si="1"/>
        <v>239433.59999999998</v>
      </c>
      <c r="J59" s="12">
        <f t="shared" si="2"/>
        <v>4167.6866840731063</v>
      </c>
      <c r="K59" s="12">
        <v>2998.1667918857997</v>
      </c>
      <c r="L59" s="3">
        <f t="shared" si="0"/>
        <v>3.7511232990714061</v>
      </c>
      <c r="M59" s="3">
        <f t="shared" si="3"/>
        <v>2.6984840231928864</v>
      </c>
      <c r="N59" s="12">
        <v>1111.3839999999998</v>
      </c>
      <c r="O59" s="12">
        <v>1110.4333333333334</v>
      </c>
      <c r="P59" s="15">
        <f t="shared" si="4"/>
        <v>3334151.9999999995</v>
      </c>
      <c r="Q59" s="15">
        <f t="shared" si="5"/>
        <v>4441733.333333334</v>
      </c>
      <c r="R59" s="14">
        <f t="shared" si="6"/>
        <v>12503060.052219318</v>
      </c>
      <c r="S59" s="14">
        <f t="shared" si="7"/>
        <v>11992667.167543199</v>
      </c>
      <c r="T59" s="2">
        <v>-78.154205000000005</v>
      </c>
      <c r="U59" s="2">
        <v>2.1187870000000002</v>
      </c>
      <c r="V59" s="2">
        <v>4426307.4910899997</v>
      </c>
      <c r="W59" s="2">
        <v>1793102.4906599999</v>
      </c>
    </row>
    <row r="60" spans="1:23" ht="25.5" x14ac:dyDescent="0.2">
      <c r="A60" s="2" t="s">
        <v>6</v>
      </c>
      <c r="B60" s="1" t="s">
        <v>164</v>
      </c>
      <c r="C60" s="1" t="s">
        <v>78</v>
      </c>
      <c r="D60" s="2">
        <v>2218</v>
      </c>
      <c r="E60" s="2">
        <v>365</v>
      </c>
      <c r="F60" s="2">
        <v>1</v>
      </c>
      <c r="G60" s="1" t="s">
        <v>132</v>
      </c>
      <c r="H60" s="2">
        <v>270950.88</v>
      </c>
      <c r="I60" s="2">
        <f t="shared" si="1"/>
        <v>270950.88</v>
      </c>
      <c r="J60" s="12">
        <f t="shared" si="2"/>
        <v>4716.2903394255873</v>
      </c>
      <c r="K60" s="12">
        <v>3392.8234410217883</v>
      </c>
      <c r="L60" s="3">
        <f t="shared" si="0"/>
        <v>4.2448936108879485</v>
      </c>
      <c r="M60" s="3">
        <f t="shared" si="3"/>
        <v>3.0536926344090931</v>
      </c>
      <c r="N60" s="12">
        <v>1112.3325471698113</v>
      </c>
      <c r="O60" s="12">
        <v>1112.4000000000001</v>
      </c>
      <c r="P60" s="15">
        <f t="shared" si="4"/>
        <v>3336997.6415094337</v>
      </c>
      <c r="Q60" s="15">
        <f t="shared" si="5"/>
        <v>4449600</v>
      </c>
      <c r="R60" s="14">
        <f t="shared" si="6"/>
        <v>14148871.018276762</v>
      </c>
      <c r="S60" s="14">
        <f t="shared" si="7"/>
        <v>13571293.764087154</v>
      </c>
      <c r="T60" s="2">
        <v>-78.042572000000007</v>
      </c>
      <c r="U60" s="2">
        <v>2.3529360000000001</v>
      </c>
      <c r="V60" s="2">
        <v>4438854.9435900003</v>
      </c>
      <c r="W60" s="2">
        <v>1819032.8219600001</v>
      </c>
    </row>
    <row r="61" spans="1:23" ht="25.5" x14ac:dyDescent="0.2">
      <c r="A61" s="2" t="s">
        <v>6</v>
      </c>
      <c r="B61" s="1" t="s">
        <v>165</v>
      </c>
      <c r="C61" s="1" t="s">
        <v>79</v>
      </c>
      <c r="D61" s="2">
        <v>480.03999999999996</v>
      </c>
      <c r="E61" s="2">
        <v>214.4</v>
      </c>
      <c r="F61" s="2">
        <v>2</v>
      </c>
      <c r="G61" s="1" t="s">
        <v>133</v>
      </c>
      <c r="H61" s="2">
        <v>58641.686399999991</v>
      </c>
      <c r="I61" s="2">
        <f t="shared" si="1"/>
        <v>58641.686399999991</v>
      </c>
      <c r="J61" s="12">
        <f t="shared" si="2"/>
        <v>1020.7430182767622</v>
      </c>
      <c r="K61" s="12">
        <v>734.30611570247925</v>
      </c>
      <c r="L61" s="3">
        <f t="shared" si="0"/>
        <v>0.91871899412563141</v>
      </c>
      <c r="M61" s="3">
        <f t="shared" si="3"/>
        <v>0.66090830127220057</v>
      </c>
      <c r="N61" s="12">
        <v>1109.5</v>
      </c>
      <c r="O61" s="12">
        <v>1112.590909090909</v>
      </c>
      <c r="P61" s="15">
        <f t="shared" si="4"/>
        <v>3328500</v>
      </c>
      <c r="Q61" s="15">
        <f t="shared" si="5"/>
        <v>4450363.6363636358</v>
      </c>
      <c r="R61" s="14">
        <f t="shared" si="6"/>
        <v>3062229.0548302867</v>
      </c>
      <c r="S61" s="14">
        <f t="shared" si="7"/>
        <v>2937224.4628099171</v>
      </c>
      <c r="T61" s="2">
        <v>-78.572621999999996</v>
      </c>
      <c r="U61" s="2">
        <v>2.1352060000000002</v>
      </c>
      <c r="V61" s="2">
        <v>4379599.54715</v>
      </c>
      <c r="W61" s="2">
        <v>1795087.3886599999</v>
      </c>
    </row>
    <row r="62" spans="1:23" x14ac:dyDescent="0.2">
      <c r="A62" s="2" t="s">
        <v>6</v>
      </c>
      <c r="B62" s="1" t="s">
        <v>166</v>
      </c>
      <c r="C62" s="1" t="s">
        <v>80</v>
      </c>
      <c r="D62" s="2">
        <v>216</v>
      </c>
      <c r="E62" s="2">
        <v>25</v>
      </c>
      <c r="F62" s="2">
        <v>1</v>
      </c>
      <c r="G62" s="1" t="s">
        <v>134</v>
      </c>
      <c r="H62" s="2">
        <v>26386.560000000001</v>
      </c>
      <c r="I62" s="2">
        <f t="shared" si="1"/>
        <v>26386.560000000001</v>
      </c>
      <c r="J62" s="12">
        <f t="shared" si="2"/>
        <v>459.29608355091386</v>
      </c>
      <c r="K62" s="12">
        <v>330.41021788129228</v>
      </c>
      <c r="L62" s="3">
        <f t="shared" si="0"/>
        <v>0.41338909826501213</v>
      </c>
      <c r="M62" s="3">
        <f t="shared" si="3"/>
        <v>0.29738395357635894</v>
      </c>
      <c r="N62" s="12">
        <v>1120.2439024390244</v>
      </c>
      <c r="O62" s="12">
        <v>1101.3666666666668</v>
      </c>
      <c r="P62" s="15">
        <f t="shared" si="4"/>
        <v>3360731.7073170734</v>
      </c>
      <c r="Q62" s="15">
        <f t="shared" si="5"/>
        <v>4405466.666666667</v>
      </c>
      <c r="R62" s="14">
        <f t="shared" si="6"/>
        <v>1377888.2506527416</v>
      </c>
      <c r="S62" s="14">
        <f t="shared" si="7"/>
        <v>1321640.8715251691</v>
      </c>
      <c r="T62" s="2">
        <v>-78.276526000000004</v>
      </c>
      <c r="U62" s="2">
        <v>2.617356</v>
      </c>
      <c r="V62" s="2">
        <v>4412865.2745000003</v>
      </c>
      <c r="W62" s="2">
        <v>1848469.5169200001</v>
      </c>
    </row>
    <row r="63" spans="1:23" ht="25.5" x14ac:dyDescent="0.2">
      <c r="A63" s="2" t="s">
        <v>6</v>
      </c>
      <c r="B63" s="1" t="s">
        <v>166</v>
      </c>
      <c r="C63" s="1" t="s">
        <v>81</v>
      </c>
      <c r="D63" s="2">
        <v>1006</v>
      </c>
      <c r="E63" s="2">
        <v>124.8</v>
      </c>
      <c r="F63" s="2">
        <v>1</v>
      </c>
      <c r="G63" s="1" t="s">
        <v>135</v>
      </c>
      <c r="H63" s="2">
        <v>122892.95999999999</v>
      </c>
      <c r="I63" s="2">
        <f t="shared" si="1"/>
        <v>122892.95999999999</v>
      </c>
      <c r="J63" s="12">
        <f t="shared" si="2"/>
        <v>2139.1289817232373</v>
      </c>
      <c r="K63" s="12">
        <v>1538.8549962434258</v>
      </c>
      <c r="L63" s="3">
        <f t="shared" si="0"/>
        <v>1.925321448400936</v>
      </c>
      <c r="M63" s="3">
        <f t="shared" si="3"/>
        <v>1.3850382282306346</v>
      </c>
      <c r="N63" s="12">
        <v>1108.3575129533679</v>
      </c>
      <c r="O63" s="12">
        <v>1107.0863309352519</v>
      </c>
      <c r="P63" s="15">
        <f t="shared" si="4"/>
        <v>3325072.5388601036</v>
      </c>
      <c r="Q63" s="15">
        <f t="shared" si="5"/>
        <v>4428345.3237410076</v>
      </c>
      <c r="R63" s="14">
        <f t="shared" si="6"/>
        <v>6417386.9451697115</v>
      </c>
      <c r="S63" s="14">
        <f t="shared" si="7"/>
        <v>6155419.9849737035</v>
      </c>
      <c r="T63" s="2">
        <v>-78.201874000000004</v>
      </c>
      <c r="U63" s="2">
        <v>2.1455690000000001</v>
      </c>
      <c r="V63" s="2">
        <v>4420997.1139399996</v>
      </c>
      <c r="W63" s="2">
        <v>1796091.67558</v>
      </c>
    </row>
    <row r="64" spans="1:23" ht="25.5" x14ac:dyDescent="0.2">
      <c r="A64" s="2" t="s">
        <v>6</v>
      </c>
      <c r="B64" s="1" t="s">
        <v>166</v>
      </c>
      <c r="C64" s="1" t="s">
        <v>82</v>
      </c>
      <c r="D64" s="2">
        <v>534</v>
      </c>
      <c r="E64" s="2">
        <v>150</v>
      </c>
      <c r="F64" s="2">
        <v>1</v>
      </c>
      <c r="G64" s="1" t="s">
        <v>136</v>
      </c>
      <c r="H64" s="2">
        <v>65233.440000000002</v>
      </c>
      <c r="I64" s="2">
        <f t="shared" si="1"/>
        <v>65233.440000000002</v>
      </c>
      <c r="J64" s="12">
        <f t="shared" si="2"/>
        <v>1135.4819843342036</v>
      </c>
      <c r="K64" s="12">
        <v>816.84748309541703</v>
      </c>
      <c r="L64" s="3">
        <f t="shared" si="0"/>
        <v>1.0219897151551689</v>
      </c>
      <c r="M64" s="3">
        <f t="shared" si="3"/>
        <v>0.73519921856377635</v>
      </c>
      <c r="N64" s="12">
        <v>1113.2156862745098</v>
      </c>
      <c r="O64" s="12">
        <v>1103.8513513513515</v>
      </c>
      <c r="P64" s="15">
        <f t="shared" si="4"/>
        <v>3339647.0588235296</v>
      </c>
      <c r="Q64" s="15">
        <f t="shared" si="5"/>
        <v>4415405.4054054059</v>
      </c>
      <c r="R64" s="14">
        <f t="shared" si="6"/>
        <v>3406445.9530026107</v>
      </c>
      <c r="S64" s="14">
        <f t="shared" si="7"/>
        <v>3267389.9323816681</v>
      </c>
      <c r="T64" s="2">
        <v>-78.170840999999996</v>
      </c>
      <c r="U64" s="2">
        <v>2.450288</v>
      </c>
      <c r="V64" s="2">
        <v>4424583.4282600004</v>
      </c>
      <c r="W64" s="2">
        <v>1829885.63478</v>
      </c>
    </row>
    <row r="65" spans="1:23" x14ac:dyDescent="0.2">
      <c r="A65" s="2" t="s">
        <v>6</v>
      </c>
      <c r="B65" s="1" t="s">
        <v>166</v>
      </c>
      <c r="C65" s="1" t="s">
        <v>83</v>
      </c>
      <c r="D65" s="2">
        <v>378</v>
      </c>
      <c r="E65" s="2">
        <v>40</v>
      </c>
      <c r="F65" s="2">
        <v>1</v>
      </c>
      <c r="G65" s="1" t="s">
        <v>137</v>
      </c>
      <c r="H65" s="2">
        <v>46176.479999999996</v>
      </c>
      <c r="I65" s="2">
        <f t="shared" si="1"/>
        <v>46176.479999999996</v>
      </c>
      <c r="J65" s="12">
        <f t="shared" si="2"/>
        <v>803.76814621409915</v>
      </c>
      <c r="K65" s="12">
        <v>578.21788129226138</v>
      </c>
      <c r="L65" s="3">
        <f t="shared" si="0"/>
        <v>0.72343092196377112</v>
      </c>
      <c r="M65" s="3">
        <f t="shared" si="3"/>
        <v>0.52042191875862809</v>
      </c>
      <c r="N65" s="12">
        <v>1116.3472222222222</v>
      </c>
      <c r="O65" s="12">
        <v>1111.9615384615386</v>
      </c>
      <c r="P65" s="15">
        <f t="shared" si="4"/>
        <v>3349041.6666666665</v>
      </c>
      <c r="Q65" s="15">
        <f t="shared" si="5"/>
        <v>4447846.153846154</v>
      </c>
      <c r="R65" s="14">
        <f t="shared" si="6"/>
        <v>2411304.4386422974</v>
      </c>
      <c r="S65" s="14">
        <f t="shared" si="7"/>
        <v>2312871.5251690457</v>
      </c>
      <c r="T65" s="2">
        <v>-78.227419999999995</v>
      </c>
      <c r="U65" s="2">
        <v>2.4695040000000001</v>
      </c>
      <c r="V65" s="2">
        <v>4418278.1537899999</v>
      </c>
      <c r="W65" s="2">
        <v>1832042.22603</v>
      </c>
    </row>
    <row r="66" spans="1:23" ht="25.5" x14ac:dyDescent="0.2">
      <c r="A66" s="2" t="s">
        <v>6</v>
      </c>
      <c r="B66" s="1" t="s">
        <v>166</v>
      </c>
      <c r="C66" s="1" t="s">
        <v>84</v>
      </c>
      <c r="D66" s="2">
        <v>573</v>
      </c>
      <c r="E66" s="2">
        <v>116</v>
      </c>
      <c r="F66" s="2">
        <v>1</v>
      </c>
      <c r="G66" s="1" t="s">
        <v>138</v>
      </c>
      <c r="H66" s="2">
        <v>69997.679999999993</v>
      </c>
      <c r="I66" s="2">
        <f t="shared" si="1"/>
        <v>69997.679999999993</v>
      </c>
      <c r="J66" s="12">
        <f t="shared" si="2"/>
        <v>1218.4104438642296</v>
      </c>
      <c r="K66" s="12">
        <v>876.50488354620575</v>
      </c>
      <c r="L66" s="3">
        <f t="shared" si="0"/>
        <v>1.0966294134530181</v>
      </c>
      <c r="M66" s="3">
        <f t="shared" si="3"/>
        <v>0.78889354351506324</v>
      </c>
      <c r="N66" s="12">
        <v>1107.6454545454546</v>
      </c>
      <c r="O66" s="12">
        <v>1109.493670886076</v>
      </c>
      <c r="P66" s="15">
        <f t="shared" si="4"/>
        <v>3322936.3636363638</v>
      </c>
      <c r="Q66" s="15">
        <f t="shared" si="5"/>
        <v>4437974.6835443042</v>
      </c>
      <c r="R66" s="14">
        <f t="shared" si="6"/>
        <v>3655231.3315926888</v>
      </c>
      <c r="S66" s="14">
        <f t="shared" si="7"/>
        <v>3506019.5341848228</v>
      </c>
      <c r="T66" s="2">
        <v>-78.205994000000004</v>
      </c>
      <c r="U66" s="2">
        <v>2.277406</v>
      </c>
      <c r="V66" s="2">
        <v>4420588.6899100002</v>
      </c>
      <c r="W66" s="2">
        <v>1810720.1435</v>
      </c>
    </row>
    <row r="67" spans="1:23" x14ac:dyDescent="0.2">
      <c r="A67" s="2" t="s">
        <v>6</v>
      </c>
      <c r="B67" s="1" t="s">
        <v>167</v>
      </c>
      <c r="C67" s="1" t="s">
        <v>85</v>
      </c>
      <c r="D67" s="2">
        <v>401</v>
      </c>
      <c r="E67" s="2">
        <v>75</v>
      </c>
      <c r="F67" s="2">
        <v>1</v>
      </c>
      <c r="G67" s="1" t="s">
        <v>101</v>
      </c>
      <c r="H67" s="2">
        <v>48986.159999999996</v>
      </c>
      <c r="I67" s="2">
        <f t="shared" si="1"/>
        <v>48986.159999999996</v>
      </c>
      <c r="J67" s="12">
        <f t="shared" si="2"/>
        <v>852.67467362924276</v>
      </c>
      <c r="K67" s="12">
        <v>613.40045078888045</v>
      </c>
      <c r="L67" s="3">
        <f t="shared" si="0"/>
        <v>0.76744920557532337</v>
      </c>
      <c r="M67" s="3">
        <f t="shared" si="3"/>
        <v>0.55208780270425895</v>
      </c>
      <c r="N67" s="12">
        <v>1107.3636363636363</v>
      </c>
      <c r="O67" s="12">
        <v>1115.2727272727273</v>
      </c>
      <c r="P67" s="15">
        <f t="shared" si="4"/>
        <v>3322090.9090909087</v>
      </c>
      <c r="Q67" s="15">
        <f t="shared" si="5"/>
        <v>4461090.9090909092</v>
      </c>
      <c r="R67" s="14">
        <f t="shared" si="6"/>
        <v>2558024.0208877283</v>
      </c>
      <c r="S67" s="14">
        <f t="shared" si="7"/>
        <v>2453601.8031555219</v>
      </c>
      <c r="T67" s="2">
        <v>-78.363883000000001</v>
      </c>
      <c r="U67" s="2">
        <v>2.2917580000000002</v>
      </c>
      <c r="V67" s="2">
        <v>4402971.1768199997</v>
      </c>
      <c r="W67" s="2">
        <v>1812377.6449899999</v>
      </c>
    </row>
    <row r="68" spans="1:23" x14ac:dyDescent="0.2">
      <c r="A68" s="2" t="s">
        <v>6</v>
      </c>
      <c r="B68" s="1" t="s">
        <v>168</v>
      </c>
      <c r="C68" s="1" t="s">
        <v>86</v>
      </c>
      <c r="D68" s="2">
        <v>1211</v>
      </c>
      <c r="E68" s="2">
        <v>128</v>
      </c>
      <c r="F68" s="2">
        <v>1</v>
      </c>
      <c r="G68" s="1" t="s">
        <v>102</v>
      </c>
      <c r="H68" s="2">
        <v>147935.76</v>
      </c>
      <c r="I68" s="2">
        <f t="shared" ref="I68:I81" si="8">H68*1</f>
        <v>147935.76</v>
      </c>
      <c r="J68" s="12">
        <f t="shared" ref="J68:J81" si="9">H68/57.45</f>
        <v>2575.0349869451697</v>
      </c>
      <c r="K68" s="12">
        <v>1852.4387678437267</v>
      </c>
      <c r="L68" s="3">
        <f t="shared" ref="L68:L81" si="10">H68/63829.84</f>
        <v>2.3176583240691189</v>
      </c>
      <c r="M68" s="3">
        <f t="shared" ref="M68:M81" si="11">H68/88728.93</f>
        <v>1.667277628615605</v>
      </c>
      <c r="N68" s="12">
        <v>1109.9267241379312</v>
      </c>
      <c r="O68" s="12">
        <v>1109.245508982036</v>
      </c>
      <c r="P68" s="15">
        <f t="shared" ref="P68:P81" si="12">N68*3000</f>
        <v>3329780.1724137934</v>
      </c>
      <c r="Q68" s="15">
        <f t="shared" ref="Q68:Q81" si="13">O68*4000</f>
        <v>4436982.0359281441</v>
      </c>
      <c r="R68" s="14">
        <f t="shared" ref="R68:R81" si="14">J68*3000</f>
        <v>7725104.960835509</v>
      </c>
      <c r="S68" s="14">
        <f t="shared" ref="S68:S81" si="15">K68*4000</f>
        <v>7409755.0713749072</v>
      </c>
      <c r="T68" s="2">
        <v>-78.447653000000003</v>
      </c>
      <c r="U68" s="2">
        <v>2.0500609999999999</v>
      </c>
      <c r="V68" s="2">
        <v>4393522.14855</v>
      </c>
      <c r="W68" s="2">
        <v>1785586.92909</v>
      </c>
    </row>
    <row r="69" spans="1:23" ht="25.5" x14ac:dyDescent="0.2">
      <c r="A69" s="2" t="s">
        <v>6</v>
      </c>
      <c r="B69" s="1" t="s">
        <v>169</v>
      </c>
      <c r="C69" s="1" t="s">
        <v>87</v>
      </c>
      <c r="D69" s="2">
        <v>1771</v>
      </c>
      <c r="E69" s="2">
        <v>540</v>
      </c>
      <c r="F69" s="2">
        <v>2</v>
      </c>
      <c r="G69" s="1" t="s">
        <v>101</v>
      </c>
      <c r="H69" s="2">
        <v>216345.36</v>
      </c>
      <c r="I69" s="2">
        <f t="shared" si="8"/>
        <v>216345.36</v>
      </c>
      <c r="J69" s="12">
        <f t="shared" si="9"/>
        <v>3765.8026109660568</v>
      </c>
      <c r="K69" s="12">
        <v>2709.0578512396692</v>
      </c>
      <c r="L69" s="3">
        <f t="shared" si="10"/>
        <v>3.3894078380895203</v>
      </c>
      <c r="M69" s="3">
        <f t="shared" si="11"/>
        <v>2.4382730638135723</v>
      </c>
      <c r="N69" s="12">
        <v>1110.8554572271387</v>
      </c>
      <c r="O69" s="12">
        <v>1110.2704918032787</v>
      </c>
      <c r="P69" s="15">
        <f t="shared" si="12"/>
        <v>3332566.3716814159</v>
      </c>
      <c r="Q69" s="15">
        <f t="shared" si="13"/>
        <v>4441081.9672131147</v>
      </c>
      <c r="R69" s="14">
        <f t="shared" si="14"/>
        <v>11297407.83289817</v>
      </c>
      <c r="S69" s="14">
        <f t="shared" si="15"/>
        <v>10836231.404958677</v>
      </c>
      <c r="T69" s="2">
        <v>-78.555098000000001</v>
      </c>
      <c r="U69" s="2">
        <v>1.9001650000000001</v>
      </c>
      <c r="V69" s="2">
        <v>4381467.3086999999</v>
      </c>
      <c r="W69" s="2">
        <v>1768988.20407</v>
      </c>
    </row>
    <row r="70" spans="1:23" ht="25.5" x14ac:dyDescent="0.2">
      <c r="A70" s="2" t="s">
        <v>6</v>
      </c>
      <c r="B70" s="1" t="s">
        <v>169</v>
      </c>
      <c r="C70" s="1" t="s">
        <v>88</v>
      </c>
      <c r="D70" s="2">
        <v>1999</v>
      </c>
      <c r="E70" s="2">
        <v>300</v>
      </c>
      <c r="F70" s="2">
        <v>1</v>
      </c>
      <c r="G70" s="1" t="s">
        <v>101</v>
      </c>
      <c r="H70" s="2">
        <v>244197.84</v>
      </c>
      <c r="I70" s="2">
        <f t="shared" si="8"/>
        <v>244197.84</v>
      </c>
      <c r="J70" s="12">
        <f t="shared" si="9"/>
        <v>4250.6151436031332</v>
      </c>
      <c r="K70" s="12">
        <v>3057.824192336589</v>
      </c>
      <c r="L70" s="3">
        <f t="shared" si="10"/>
        <v>3.8257629973692557</v>
      </c>
      <c r="M70" s="3">
        <f t="shared" si="11"/>
        <v>2.7521783481441737</v>
      </c>
      <c r="N70" s="12">
        <v>1109.8224543080939</v>
      </c>
      <c r="O70" s="12">
        <v>1111.9345454545455</v>
      </c>
      <c r="P70" s="15">
        <f t="shared" si="12"/>
        <v>3329467.362924282</v>
      </c>
      <c r="Q70" s="15">
        <f t="shared" si="13"/>
        <v>4447738.1818181816</v>
      </c>
      <c r="R70" s="14">
        <f t="shared" si="14"/>
        <v>12751845.430809399</v>
      </c>
      <c r="S70" s="14">
        <f t="shared" si="15"/>
        <v>12231296.769346356</v>
      </c>
      <c r="T70" s="2">
        <v>-78.715626999999998</v>
      </c>
      <c r="U70" s="2">
        <v>1.5574060000000001</v>
      </c>
      <c r="V70" s="2">
        <v>4363419.3492000001</v>
      </c>
      <c r="W70" s="2">
        <v>1730986.3772</v>
      </c>
    </row>
    <row r="71" spans="1:23" ht="25.5" x14ac:dyDescent="0.2">
      <c r="A71" s="2" t="s">
        <v>6</v>
      </c>
      <c r="B71" s="1" t="s">
        <v>169</v>
      </c>
      <c r="C71" s="1" t="s">
        <v>89</v>
      </c>
      <c r="D71" s="2">
        <v>2338</v>
      </c>
      <c r="E71" s="2">
        <v>350</v>
      </c>
      <c r="F71" s="2">
        <v>1</v>
      </c>
      <c r="G71" s="1" t="s">
        <v>101</v>
      </c>
      <c r="H71" s="2">
        <v>285610.08</v>
      </c>
      <c r="I71" s="2">
        <f t="shared" si="8"/>
        <v>285610.08</v>
      </c>
      <c r="J71" s="12">
        <f t="shared" si="9"/>
        <v>4971.4548302872063</v>
      </c>
      <c r="K71" s="12">
        <v>3576.3846731780618</v>
      </c>
      <c r="L71" s="3">
        <f t="shared" si="10"/>
        <v>4.4745542210351781</v>
      </c>
      <c r="M71" s="3">
        <f t="shared" si="11"/>
        <v>3.2189059419515149</v>
      </c>
      <c r="N71" s="12">
        <v>1112.1812080536913</v>
      </c>
      <c r="O71" s="12">
        <v>1110.6770186335402</v>
      </c>
      <c r="P71" s="15">
        <f t="shared" si="12"/>
        <v>3336543.6241610739</v>
      </c>
      <c r="Q71" s="15">
        <f t="shared" si="13"/>
        <v>4442708.074534161</v>
      </c>
      <c r="R71" s="14">
        <f t="shared" si="14"/>
        <v>14914364.490861619</v>
      </c>
      <c r="S71" s="14">
        <f t="shared" si="15"/>
        <v>14305538.692712247</v>
      </c>
      <c r="T71" s="2">
        <v>-78.646052999999995</v>
      </c>
      <c r="U71" s="2">
        <v>2.289685</v>
      </c>
      <c r="V71" s="2">
        <v>4371463.4532399997</v>
      </c>
      <c r="W71" s="2">
        <v>1812268.9162600001</v>
      </c>
    </row>
    <row r="72" spans="1:23" x14ac:dyDescent="0.2">
      <c r="A72" s="2" t="s">
        <v>6</v>
      </c>
      <c r="B72" s="1" t="s">
        <v>170</v>
      </c>
      <c r="C72" s="1" t="s">
        <v>90</v>
      </c>
      <c r="D72" s="2">
        <v>1419</v>
      </c>
      <c r="E72" s="2">
        <v>110</v>
      </c>
      <c r="F72" s="2">
        <v>1</v>
      </c>
      <c r="G72" s="1" t="s">
        <v>139</v>
      </c>
      <c r="H72" s="2">
        <v>173345.04</v>
      </c>
      <c r="I72" s="2">
        <f t="shared" si="8"/>
        <v>173345.04</v>
      </c>
      <c r="J72" s="12">
        <f t="shared" si="9"/>
        <v>3017.3201044386424</v>
      </c>
      <c r="K72" s="12">
        <v>2170.6115702479342</v>
      </c>
      <c r="L72" s="3">
        <f t="shared" si="10"/>
        <v>2.7157367149909826</v>
      </c>
      <c r="M72" s="3">
        <f t="shared" si="11"/>
        <v>1.9536473616891359</v>
      </c>
      <c r="N72" s="12">
        <v>1109.3088235294117</v>
      </c>
      <c r="O72" s="12">
        <v>1113.1333333333334</v>
      </c>
      <c r="P72" s="15">
        <f t="shared" si="12"/>
        <v>3327926.4705882352</v>
      </c>
      <c r="Q72" s="15">
        <f t="shared" si="13"/>
        <v>4452533.333333334</v>
      </c>
      <c r="R72" s="14">
        <f t="shared" si="14"/>
        <v>9051960.313315928</v>
      </c>
      <c r="S72" s="14">
        <f t="shared" si="15"/>
        <v>8682446.2809917368</v>
      </c>
      <c r="T72" s="2">
        <v>-78.082144999999997</v>
      </c>
      <c r="U72" s="2">
        <v>2.627691</v>
      </c>
      <c r="V72" s="2">
        <v>4434557.4036299996</v>
      </c>
      <c r="W72" s="2">
        <v>1849526.15429</v>
      </c>
    </row>
    <row r="73" spans="1:23" x14ac:dyDescent="0.2">
      <c r="A73" s="2" t="s">
        <v>6</v>
      </c>
      <c r="B73" s="1" t="s">
        <v>170</v>
      </c>
      <c r="C73" s="1" t="s">
        <v>91</v>
      </c>
      <c r="D73" s="2">
        <v>792</v>
      </c>
      <c r="E73" s="2">
        <v>132</v>
      </c>
      <c r="F73" s="2">
        <v>1</v>
      </c>
      <c r="G73" s="1" t="s">
        <v>119</v>
      </c>
      <c r="H73" s="2">
        <v>96750.720000000001</v>
      </c>
      <c r="I73" s="2">
        <f t="shared" si="8"/>
        <v>96750.720000000001</v>
      </c>
      <c r="J73" s="12">
        <f t="shared" si="9"/>
        <v>1684.0856396866841</v>
      </c>
      <c r="K73" s="12">
        <v>1211.504132231405</v>
      </c>
      <c r="L73" s="3">
        <f t="shared" si="10"/>
        <v>1.5157600269717111</v>
      </c>
      <c r="M73" s="3">
        <f t="shared" si="11"/>
        <v>1.0904078297799829</v>
      </c>
      <c r="N73" s="12">
        <v>1107.953947368421</v>
      </c>
      <c r="O73" s="12">
        <v>1111.4678899082569</v>
      </c>
      <c r="P73" s="15">
        <f t="shared" si="12"/>
        <v>3323861.8421052629</v>
      </c>
      <c r="Q73" s="15">
        <f t="shared" si="13"/>
        <v>4445871.5596330278</v>
      </c>
      <c r="R73" s="14">
        <f t="shared" si="14"/>
        <v>5052256.9190600524</v>
      </c>
      <c r="S73" s="14">
        <f t="shared" si="15"/>
        <v>4846016.52892562</v>
      </c>
      <c r="T73" s="2">
        <v>-77.987851000000006</v>
      </c>
      <c r="U73" s="2">
        <v>2.3695900000000001</v>
      </c>
      <c r="V73" s="2">
        <v>4444966.5801999997</v>
      </c>
      <c r="W73" s="2">
        <v>1820857.90561</v>
      </c>
    </row>
    <row r="74" spans="1:23" ht="25.5" x14ac:dyDescent="0.2">
      <c r="A74" s="2" t="s">
        <v>6</v>
      </c>
      <c r="B74" s="1" t="s">
        <v>170</v>
      </c>
      <c r="C74" s="1" t="s">
        <v>92</v>
      </c>
      <c r="D74" s="2">
        <v>345</v>
      </c>
      <c r="E74" s="2">
        <v>104</v>
      </c>
      <c r="F74" s="2">
        <v>1</v>
      </c>
      <c r="G74" s="1" t="s">
        <v>140</v>
      </c>
      <c r="H74" s="2">
        <v>42145.2</v>
      </c>
      <c r="I74" s="2">
        <f t="shared" si="8"/>
        <v>42145.2</v>
      </c>
      <c r="J74" s="12">
        <f t="shared" si="9"/>
        <v>733.59791122715399</v>
      </c>
      <c r="K74" s="12">
        <v>527.73854244928623</v>
      </c>
      <c r="L74" s="3">
        <f t="shared" si="10"/>
        <v>0.66027425417328323</v>
      </c>
      <c r="M74" s="3">
        <f t="shared" si="11"/>
        <v>0.47498825918446214</v>
      </c>
      <c r="N74" s="12">
        <v>1111.5151515151515</v>
      </c>
      <c r="O74" s="12">
        <v>1122.8510638297873</v>
      </c>
      <c r="P74" s="15">
        <f t="shared" si="12"/>
        <v>3334545.4545454546</v>
      </c>
      <c r="Q74" s="15">
        <f t="shared" si="13"/>
        <v>4491404.2553191492</v>
      </c>
      <c r="R74" s="14">
        <f t="shared" si="14"/>
        <v>2200793.7336814618</v>
      </c>
      <c r="S74" s="14">
        <f t="shared" si="15"/>
        <v>2110954.1697971448</v>
      </c>
      <c r="T74" s="2">
        <v>-77.866446999999994</v>
      </c>
      <c r="U74" s="2">
        <v>2.2540580000000001</v>
      </c>
      <c r="V74" s="2">
        <v>4458465.1409999998</v>
      </c>
      <c r="W74" s="2">
        <v>1807998.43499</v>
      </c>
    </row>
    <row r="75" spans="1:23" x14ac:dyDescent="0.2">
      <c r="A75" s="2" t="s">
        <v>7</v>
      </c>
      <c r="B75" s="1" t="s">
        <v>171</v>
      </c>
      <c r="C75" s="1" t="s">
        <v>93</v>
      </c>
      <c r="D75" s="2">
        <v>1596</v>
      </c>
      <c r="E75" s="2">
        <v>31.2</v>
      </c>
      <c r="F75" s="2">
        <v>1</v>
      </c>
      <c r="G75" s="1" t="s">
        <v>141</v>
      </c>
      <c r="H75" s="2">
        <v>194967.36</v>
      </c>
      <c r="I75" s="2">
        <f t="shared" si="8"/>
        <v>194967.36</v>
      </c>
      <c r="J75" s="12">
        <f t="shared" si="9"/>
        <v>3393.6877284595298</v>
      </c>
      <c r="K75" s="12">
        <v>2441.3643876784372</v>
      </c>
      <c r="L75" s="3">
        <f t="shared" si="10"/>
        <v>3.054486114958145</v>
      </c>
      <c r="M75" s="3">
        <f t="shared" si="11"/>
        <v>2.1973369903142075</v>
      </c>
      <c r="N75" s="12">
        <v>1112.6852459016395</v>
      </c>
      <c r="O75" s="12">
        <v>1109.7090909090909</v>
      </c>
      <c r="P75" s="15">
        <f t="shared" si="12"/>
        <v>3338055.7377049187</v>
      </c>
      <c r="Q75" s="15">
        <f t="shared" si="13"/>
        <v>4438836.3636363642</v>
      </c>
      <c r="R75" s="14">
        <f t="shared" si="14"/>
        <v>10181063.185378589</v>
      </c>
      <c r="S75" s="14">
        <f t="shared" si="15"/>
        <v>9765457.5507137496</v>
      </c>
      <c r="T75" s="2">
        <v>-76.047341000000003</v>
      </c>
      <c r="U75" s="2">
        <v>0.95196999999999998</v>
      </c>
      <c r="V75" s="2">
        <v>4660928.5199899999</v>
      </c>
      <c r="W75" s="2">
        <v>1663378.7288500001</v>
      </c>
    </row>
    <row r="76" spans="1:23" ht="25.5" x14ac:dyDescent="0.2">
      <c r="A76" s="2" t="s">
        <v>8</v>
      </c>
      <c r="B76" s="1" t="s">
        <v>172</v>
      </c>
      <c r="C76" s="1" t="s">
        <v>94</v>
      </c>
      <c r="D76" s="2">
        <v>6976</v>
      </c>
      <c r="E76" s="2">
        <v>784.4</v>
      </c>
      <c r="F76" s="2">
        <v>2</v>
      </c>
      <c r="G76" s="1" t="s">
        <v>142</v>
      </c>
      <c r="H76" s="2">
        <v>852188.15999999992</v>
      </c>
      <c r="I76" s="2">
        <f t="shared" si="8"/>
        <v>852188.15999999992</v>
      </c>
      <c r="J76" s="12">
        <f t="shared" si="9"/>
        <v>14833.56240208877</v>
      </c>
      <c r="K76" s="12">
        <v>10671.02629601803</v>
      </c>
      <c r="L76" s="3">
        <f t="shared" si="10"/>
        <v>13.350936803225576</v>
      </c>
      <c r="M76" s="3">
        <f t="shared" si="11"/>
        <v>9.6044002784661107</v>
      </c>
      <c r="N76" s="12">
        <v>1111.1280898876405</v>
      </c>
      <c r="O76" s="12">
        <v>1111.5656250000002</v>
      </c>
      <c r="P76" s="15">
        <f t="shared" si="12"/>
        <v>3333384.2696629213</v>
      </c>
      <c r="Q76" s="15">
        <f t="shared" si="13"/>
        <v>4446262.5000000009</v>
      </c>
      <c r="R76" s="14">
        <f t="shared" si="14"/>
        <v>44500687.206266306</v>
      </c>
      <c r="S76" s="14">
        <f t="shared" si="15"/>
        <v>42684105.184072122</v>
      </c>
      <c r="T76" s="2">
        <v>-77.418240999999995</v>
      </c>
      <c r="U76" s="2">
        <v>3.2537419999999999</v>
      </c>
      <c r="V76" s="2">
        <v>4508856.9430299997</v>
      </c>
      <c r="W76" s="2">
        <v>1918622.18389</v>
      </c>
    </row>
    <row r="77" spans="1:23" ht="25.5" x14ac:dyDescent="0.2">
      <c r="A77" s="2" t="s">
        <v>8</v>
      </c>
      <c r="B77" s="1" t="s">
        <v>172</v>
      </c>
      <c r="C77" s="1" t="s">
        <v>95</v>
      </c>
      <c r="D77" s="2">
        <v>1474</v>
      </c>
      <c r="E77" s="2">
        <v>154.422</v>
      </c>
      <c r="F77" s="2">
        <v>1</v>
      </c>
      <c r="G77" s="1" t="s">
        <v>101</v>
      </c>
      <c r="H77" s="2">
        <v>180063.84</v>
      </c>
      <c r="I77" s="2">
        <f t="shared" si="8"/>
        <v>180063.84</v>
      </c>
      <c r="J77" s="12">
        <f t="shared" si="9"/>
        <v>3134.2704960835508</v>
      </c>
      <c r="K77" s="12">
        <v>2254.7438016528927</v>
      </c>
      <c r="L77" s="3">
        <f t="shared" si="10"/>
        <v>2.8209978279751291</v>
      </c>
      <c r="M77" s="3">
        <f t="shared" si="11"/>
        <v>2.0293701276460792</v>
      </c>
      <c r="N77" s="12">
        <v>1111.4432624113476</v>
      </c>
      <c r="O77" s="12">
        <v>1110.7093596059112</v>
      </c>
      <c r="P77" s="15">
        <f t="shared" si="12"/>
        <v>3334329.7872340428</v>
      </c>
      <c r="Q77" s="15">
        <f t="shared" si="13"/>
        <v>4442837.4384236448</v>
      </c>
      <c r="R77" s="14">
        <f t="shared" si="14"/>
        <v>9402811.4882506523</v>
      </c>
      <c r="S77" s="14">
        <f t="shared" si="15"/>
        <v>9018975.20661157</v>
      </c>
      <c r="T77" s="2">
        <v>-77.286413999999994</v>
      </c>
      <c r="U77" s="2">
        <v>3.1390690000000001</v>
      </c>
      <c r="V77" s="2">
        <v>4523485.8893400002</v>
      </c>
      <c r="W77" s="2">
        <v>1905853.0660900001</v>
      </c>
    </row>
    <row r="78" spans="1:23" ht="25.5" x14ac:dyDescent="0.2">
      <c r="A78" s="2" t="s">
        <v>9</v>
      </c>
      <c r="B78" s="1" t="s">
        <v>96</v>
      </c>
      <c r="C78" s="1" t="s">
        <v>96</v>
      </c>
      <c r="D78" s="2">
        <v>2689</v>
      </c>
      <c r="E78" s="2">
        <v>114</v>
      </c>
      <c r="F78" s="2">
        <v>1</v>
      </c>
      <c r="G78" s="1" t="s">
        <v>143</v>
      </c>
      <c r="H78" s="2">
        <v>328488.24</v>
      </c>
      <c r="I78" s="2">
        <f t="shared" si="8"/>
        <v>328488.24</v>
      </c>
      <c r="J78" s="12">
        <f t="shared" si="9"/>
        <v>5717.810966057441</v>
      </c>
      <c r="K78" s="12">
        <v>4113.3012772351613</v>
      </c>
      <c r="L78" s="3">
        <f t="shared" si="10"/>
        <v>5.146311505715822</v>
      </c>
      <c r="M78" s="3">
        <f t="shared" si="11"/>
        <v>3.7021548665130979</v>
      </c>
      <c r="N78" s="12">
        <v>1110.2543689320389</v>
      </c>
      <c r="O78" s="12">
        <v>1111.7027027027027</v>
      </c>
      <c r="P78" s="15">
        <f t="shared" si="12"/>
        <v>3330763.1067961166</v>
      </c>
      <c r="Q78" s="15">
        <f t="shared" si="13"/>
        <v>4446810.8108108109</v>
      </c>
      <c r="R78" s="14">
        <f t="shared" si="14"/>
        <v>17153432.898172323</v>
      </c>
      <c r="S78" s="14">
        <f t="shared" si="15"/>
        <v>16453205.108940644</v>
      </c>
      <c r="T78" s="2">
        <v>-71.295792000000006</v>
      </c>
      <c r="U78" s="2">
        <v>1.012095</v>
      </c>
      <c r="V78" s="2">
        <v>5189558.5455700001</v>
      </c>
      <c r="W78" s="2">
        <v>1669921.5972200001</v>
      </c>
    </row>
    <row r="79" spans="1:23" ht="38.25" x14ac:dyDescent="0.2">
      <c r="A79" s="2" t="s">
        <v>9</v>
      </c>
      <c r="B79" s="1" t="s">
        <v>97</v>
      </c>
      <c r="C79" s="1" t="s">
        <v>97</v>
      </c>
      <c r="D79" s="2">
        <v>2411</v>
      </c>
      <c r="E79" s="2">
        <v>512</v>
      </c>
      <c r="F79" s="2">
        <v>2</v>
      </c>
      <c r="G79" s="1" t="s">
        <v>144</v>
      </c>
      <c r="H79" s="2">
        <v>294527.76</v>
      </c>
      <c r="I79" s="2">
        <f t="shared" si="8"/>
        <v>294527.76</v>
      </c>
      <c r="J79" s="12">
        <f t="shared" si="9"/>
        <v>5126.6798955613576</v>
      </c>
      <c r="K79" s="12">
        <v>3688.0510894064614</v>
      </c>
      <c r="L79" s="3">
        <f t="shared" si="10"/>
        <v>4.6142644255414087</v>
      </c>
      <c r="M79" s="3">
        <f t="shared" si="11"/>
        <v>3.3194107040398215</v>
      </c>
      <c r="N79" s="12">
        <v>1112.0780911062907</v>
      </c>
      <c r="O79" s="12">
        <v>1110.8584337349398</v>
      </c>
      <c r="P79" s="15">
        <f t="shared" si="12"/>
        <v>3336234.2733188719</v>
      </c>
      <c r="Q79" s="15">
        <f t="shared" si="13"/>
        <v>4443433.7349397596</v>
      </c>
      <c r="R79" s="14">
        <f t="shared" si="14"/>
        <v>15380039.686684072</v>
      </c>
      <c r="S79" s="14">
        <f t="shared" si="15"/>
        <v>14752204.357625846</v>
      </c>
      <c r="T79" s="2">
        <v>-69.633971000000003</v>
      </c>
      <c r="U79" s="2">
        <v>-0.564693</v>
      </c>
      <c r="V79" s="2">
        <v>5374603.7644499997</v>
      </c>
      <c r="W79" s="2">
        <v>1495550.4012800001</v>
      </c>
    </row>
    <row r="80" spans="1:23" ht="25.5" x14ac:dyDescent="0.2">
      <c r="A80" s="2" t="s">
        <v>10</v>
      </c>
      <c r="B80" s="1" t="s">
        <v>98</v>
      </c>
      <c r="C80" s="1" t="s">
        <v>98</v>
      </c>
      <c r="D80" s="2">
        <v>25519</v>
      </c>
      <c r="E80" s="2">
        <v>1650</v>
      </c>
      <c r="F80" s="2">
        <v>2</v>
      </c>
      <c r="G80" s="1" t="s">
        <v>117</v>
      </c>
      <c r="H80" s="2">
        <v>3117401.04</v>
      </c>
      <c r="I80" s="2">
        <f t="shared" si="8"/>
        <v>3117401.04</v>
      </c>
      <c r="J80" s="12">
        <f t="shared" si="9"/>
        <v>54262.855352480416</v>
      </c>
      <c r="K80" s="12">
        <v>39035.825694966188</v>
      </c>
      <c r="L80" s="3">
        <f t="shared" si="10"/>
        <v>48.839242586226135</v>
      </c>
      <c r="M80" s="3">
        <f t="shared" si="11"/>
        <v>35.133986626458814</v>
      </c>
      <c r="N80" s="12">
        <v>1111.0331695331695</v>
      </c>
      <c r="O80" s="12">
        <v>1111.1821804725305</v>
      </c>
      <c r="P80" s="15">
        <f t="shared" si="12"/>
        <v>3333099.5085995086</v>
      </c>
      <c r="Q80" s="15">
        <f t="shared" si="13"/>
        <v>4444728.7218901217</v>
      </c>
      <c r="R80" s="14">
        <f t="shared" si="14"/>
        <v>162788566.05744123</v>
      </c>
      <c r="S80" s="14">
        <f t="shared" si="15"/>
        <v>156143302.77986476</v>
      </c>
      <c r="T80" s="2">
        <v>-69.798520999999994</v>
      </c>
      <c r="U80" s="2">
        <v>4.4445379999999997</v>
      </c>
      <c r="V80" s="2">
        <v>5355222.0761299999</v>
      </c>
      <c r="W80" s="2">
        <v>2049887.49863</v>
      </c>
    </row>
    <row r="81" spans="1:23" ht="25.5" x14ac:dyDescent="0.2">
      <c r="A81" s="2" t="s">
        <v>10</v>
      </c>
      <c r="B81" s="1" t="s">
        <v>99</v>
      </c>
      <c r="C81" s="1" t="s">
        <v>99</v>
      </c>
      <c r="D81" s="2">
        <v>25756</v>
      </c>
      <c r="E81" s="2">
        <v>2400</v>
      </c>
      <c r="F81" s="2">
        <v>4</v>
      </c>
      <c r="G81" s="1" t="s">
        <v>117</v>
      </c>
      <c r="H81" s="2">
        <v>3146352.96</v>
      </c>
      <c r="I81" s="2">
        <f t="shared" si="8"/>
        <v>3146352.96</v>
      </c>
      <c r="J81" s="12">
        <f t="shared" si="9"/>
        <v>54766.805221932111</v>
      </c>
      <c r="K81" s="12">
        <v>39398.359128474833</v>
      </c>
      <c r="L81" s="3">
        <f t="shared" si="10"/>
        <v>49.292822291266909</v>
      </c>
      <c r="M81" s="3">
        <f t="shared" si="11"/>
        <v>35.460282908855099</v>
      </c>
      <c r="N81" s="12">
        <v>1111.1140190708054</v>
      </c>
      <c r="O81" s="12">
        <v>1111.0648618161308</v>
      </c>
      <c r="P81" s="15">
        <f t="shared" si="12"/>
        <v>3333342.0572124161</v>
      </c>
      <c r="Q81" s="15">
        <f t="shared" si="13"/>
        <v>4444259.4472645232</v>
      </c>
      <c r="R81" s="14">
        <f t="shared" si="14"/>
        <v>164300415.66579634</v>
      </c>
      <c r="S81" s="14">
        <f t="shared" si="15"/>
        <v>157593436.51389933</v>
      </c>
      <c r="T81" s="2">
        <v>-70.413005999999996</v>
      </c>
      <c r="U81" s="2">
        <v>5.4912520000000002</v>
      </c>
      <c r="V81" s="2">
        <v>5286536.9361899998</v>
      </c>
      <c r="W81" s="2">
        <v>2165392.9537800001</v>
      </c>
    </row>
  </sheetData>
  <mergeCells count="21">
    <mergeCell ref="C1:C2"/>
    <mergeCell ref="B1:B2"/>
    <mergeCell ref="A1:A2"/>
    <mergeCell ref="S1:S2"/>
    <mergeCell ref="R1:R2"/>
    <mergeCell ref="J1:J2"/>
    <mergeCell ref="K1:K2"/>
    <mergeCell ref="L1:L2"/>
    <mergeCell ref="M1:M2"/>
    <mergeCell ref="N1:N2"/>
    <mergeCell ref="O1:O2"/>
    <mergeCell ref="D1:D2"/>
    <mergeCell ref="E1:E2"/>
    <mergeCell ref="F1:F2"/>
    <mergeCell ref="G1:G2"/>
    <mergeCell ref="H1:H2"/>
    <mergeCell ref="T1:T2"/>
    <mergeCell ref="U1:U2"/>
    <mergeCell ref="V1:V2"/>
    <mergeCell ref="W1:W2"/>
    <mergeCell ref="I1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AC018-95C7-4991-A640-CE4A06DCAD60}">
  <dimension ref="A1:H13"/>
  <sheetViews>
    <sheetView workbookViewId="0">
      <selection activeCell="J6" sqref="J6"/>
    </sheetView>
  </sheetViews>
  <sheetFormatPr baseColWidth="10" defaultRowHeight="15" x14ac:dyDescent="0.25"/>
  <cols>
    <col min="1" max="1" width="16.85546875" customWidth="1"/>
    <col min="3" max="3" width="15.7109375" customWidth="1"/>
    <col min="4" max="4" width="19.85546875" customWidth="1"/>
    <col min="5" max="5" width="12.85546875" customWidth="1"/>
    <col min="6" max="6" width="12.5703125" customWidth="1"/>
    <col min="7" max="7" width="12.7109375" customWidth="1"/>
    <col min="8" max="8" width="13.28515625" customWidth="1"/>
  </cols>
  <sheetData>
    <row r="1" spans="1:8" ht="51" x14ac:dyDescent="0.25">
      <c r="A1" s="4" t="s">
        <v>15</v>
      </c>
      <c r="B1" s="4" t="s">
        <v>16</v>
      </c>
      <c r="C1" s="4" t="s">
        <v>177</v>
      </c>
      <c r="D1" s="4" t="s">
        <v>176</v>
      </c>
      <c r="E1" s="5" t="s">
        <v>178</v>
      </c>
      <c r="F1" s="5" t="s">
        <v>175</v>
      </c>
      <c r="G1" s="4" t="s">
        <v>174</v>
      </c>
      <c r="H1" s="4" t="s">
        <v>179</v>
      </c>
    </row>
    <row r="2" spans="1:8" x14ac:dyDescent="0.25">
      <c r="A2" s="6" t="s">
        <v>11</v>
      </c>
      <c r="B2" s="6">
        <v>69648</v>
      </c>
      <c r="C2" s="6">
        <v>709016.64000000013</v>
      </c>
      <c r="D2" s="7">
        <v>1.884623382500227</v>
      </c>
      <c r="E2" s="7">
        <v>12341.455874673629</v>
      </c>
      <c r="F2" s="7">
        <v>8878.244928625094</v>
      </c>
      <c r="G2" s="3">
        <v>11.107918177454307</v>
      </c>
      <c r="H2" s="3">
        <v>0.79913606965002826</v>
      </c>
    </row>
    <row r="3" spans="1:8" x14ac:dyDescent="0.25">
      <c r="A3" s="6" t="s">
        <v>1</v>
      </c>
      <c r="B3" s="6">
        <v>40896</v>
      </c>
      <c r="C3" s="6">
        <v>416321.28000000003</v>
      </c>
      <c r="D3" s="7">
        <v>1.1066155216334894</v>
      </c>
      <c r="E3" s="7">
        <v>7246.6715404699735</v>
      </c>
      <c r="F3" s="7">
        <v>5213.1389932381671</v>
      </c>
      <c r="G3" s="3">
        <v>6.5223613281813035</v>
      </c>
      <c r="H3" s="3">
        <v>0.46923771973936867</v>
      </c>
    </row>
    <row r="4" spans="1:8" x14ac:dyDescent="0.25">
      <c r="A4" s="6" t="s">
        <v>2</v>
      </c>
      <c r="B4" s="6">
        <v>365460</v>
      </c>
      <c r="C4" s="6">
        <v>3720382.8</v>
      </c>
      <c r="D4" s="7">
        <v>9.8890773800903524</v>
      </c>
      <c r="E4" s="7">
        <v>64758.621409921674</v>
      </c>
      <c r="F4" s="7">
        <v>46586.311044327573</v>
      </c>
      <c r="G4" s="3">
        <v>58</v>
      </c>
      <c r="H4" s="2">
        <v>4</v>
      </c>
    </row>
    <row r="5" spans="1:8" x14ac:dyDescent="0.25">
      <c r="A5" s="6" t="s">
        <v>3</v>
      </c>
      <c r="B5" s="6">
        <v>1888644</v>
      </c>
      <c r="C5" s="6">
        <v>19226395.919999998</v>
      </c>
      <c r="D5" s="7">
        <v>51.105310182901988</v>
      </c>
      <c r="E5" s="7">
        <v>334663.11436031328</v>
      </c>
      <c r="F5" s="7">
        <v>240751.26371149509</v>
      </c>
      <c r="G5" s="3">
        <v>301.21328707701605</v>
      </c>
      <c r="H5" s="2">
        <v>21.67</v>
      </c>
    </row>
    <row r="6" spans="1:8" x14ac:dyDescent="0.25">
      <c r="A6" s="6" t="s">
        <v>4</v>
      </c>
      <c r="B6" s="2">
        <v>94752</v>
      </c>
      <c r="C6" s="2">
        <v>964575.36</v>
      </c>
      <c r="D6" s="3">
        <v>2.5639190606860423</v>
      </c>
      <c r="E6" s="7">
        <v>16789.823498694517</v>
      </c>
      <c r="F6" s="7">
        <v>12078.329075882795</v>
      </c>
      <c r="G6" s="3">
        <v>15.111668147687665</v>
      </c>
      <c r="H6" s="3">
        <v>1.0871775337623402</v>
      </c>
    </row>
    <row r="7" spans="1:8" x14ac:dyDescent="0.25">
      <c r="A7" s="6" t="s">
        <v>12</v>
      </c>
      <c r="B7" s="2">
        <v>148452</v>
      </c>
      <c r="C7" s="2">
        <v>1511241.3599999999</v>
      </c>
      <c r="D7" s="3">
        <v>4.017001355084477</v>
      </c>
      <c r="E7" s="7">
        <v>26305.332637075713</v>
      </c>
      <c r="F7" s="7">
        <v>18923.633358377159</v>
      </c>
      <c r="G7" s="3">
        <v>23.676095067761409</v>
      </c>
      <c r="H7" s="3">
        <v>1.7033274151689348</v>
      </c>
    </row>
    <row r="8" spans="1:8" x14ac:dyDescent="0.25">
      <c r="A8" s="6" t="s">
        <v>13</v>
      </c>
      <c r="B8" s="6">
        <v>290688.48</v>
      </c>
      <c r="C8" s="6">
        <v>2959208.7264</v>
      </c>
      <c r="D8" s="7">
        <v>7.8658153347037887</v>
      </c>
      <c r="E8" s="7">
        <v>51509.290276762411</v>
      </c>
      <c r="F8" s="7">
        <v>37054.955251690466</v>
      </c>
      <c r="G8" s="3">
        <v>46.360898388590662</v>
      </c>
      <c r="H8" s="3">
        <v>3.3353384074164483</v>
      </c>
    </row>
    <row r="9" spans="1:8" x14ac:dyDescent="0.25">
      <c r="A9" s="6" t="s">
        <v>7</v>
      </c>
      <c r="B9" s="2">
        <v>19152</v>
      </c>
      <c r="C9" s="2">
        <v>194967.36</v>
      </c>
      <c r="D9" s="3">
        <v>0.5182389590748383</v>
      </c>
      <c r="E9" s="3">
        <v>194967.36</v>
      </c>
      <c r="F9" s="7">
        <v>2441.3643876784372</v>
      </c>
      <c r="G9" s="3">
        <v>3.054486114958145</v>
      </c>
      <c r="H9" s="3">
        <v>0.21974865044132405</v>
      </c>
    </row>
    <row r="10" spans="1:8" x14ac:dyDescent="0.25">
      <c r="A10" s="6" t="s">
        <v>8</v>
      </c>
      <c r="B10" s="6">
        <v>101400</v>
      </c>
      <c r="C10" s="2">
        <v>1032251.9999999999</v>
      </c>
      <c r="D10" s="3">
        <v>2.7438090251769318</v>
      </c>
      <c r="E10" s="7">
        <v>17967.832898172321</v>
      </c>
      <c r="F10" s="7">
        <v>12925.770097670922</v>
      </c>
      <c r="G10" s="3">
        <v>16.171934631200706</v>
      </c>
      <c r="H10" s="3">
        <v>1.1634562006448548</v>
      </c>
    </row>
    <row r="11" spans="1:8" x14ac:dyDescent="0.25">
      <c r="A11" s="6" t="s">
        <v>14</v>
      </c>
      <c r="B11" s="6">
        <v>61200</v>
      </c>
      <c r="C11" s="2">
        <v>623016</v>
      </c>
      <c r="D11" s="3">
        <v>1.6560267489233556</v>
      </c>
      <c r="E11" s="7">
        <v>10844.490861618799</v>
      </c>
      <c r="F11" s="7">
        <v>7801.3523666416222</v>
      </c>
      <c r="G11" s="3">
        <v>9.7605759312572307</v>
      </c>
      <c r="H11" s="3">
        <v>0.702204334117013</v>
      </c>
    </row>
    <row r="12" spans="1:8" x14ac:dyDescent="0.25">
      <c r="A12" s="6" t="s">
        <v>10</v>
      </c>
      <c r="B12" s="6">
        <v>615300</v>
      </c>
      <c r="C12" s="2">
        <v>6263754</v>
      </c>
      <c r="D12" s="3">
        <v>16.649563049224522</v>
      </c>
      <c r="E12" s="7">
        <v>109029.66057441253</v>
      </c>
      <c r="F12" s="7">
        <v>78434.184823441028</v>
      </c>
      <c r="G12" s="3">
        <v>98.132064877493036</v>
      </c>
      <c r="H12" s="3">
        <v>7.0599073003627142</v>
      </c>
    </row>
    <row r="13" spans="1:8" x14ac:dyDescent="0.25">
      <c r="A13" s="8" t="s">
        <v>20</v>
      </c>
      <c r="B13" s="6">
        <f>SUM(B2:B12)</f>
        <v>3695592.48</v>
      </c>
      <c r="C13" s="6">
        <f t="shared" ref="C13:F13" si="0">SUM(C2:C12)</f>
        <v>37621131.446399994</v>
      </c>
      <c r="D13" s="6">
        <f t="shared" si="0"/>
        <v>100</v>
      </c>
      <c r="E13" s="7">
        <f t="shared" si="0"/>
        <v>846423.65393211483</v>
      </c>
      <c r="F13" s="7">
        <f t="shared" si="0"/>
        <v>471088.54803906835</v>
      </c>
      <c r="G13" s="3">
        <f>SUM(G2:G12)</f>
        <v>589.11128974160056</v>
      </c>
      <c r="H13" s="3">
        <f>SUM(H2:H12)</f>
        <v>42.209533631303032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Gráficos</vt:lpstr>
      </vt:variant>
      <vt:variant>
        <vt:i4>4</vt:i4>
      </vt:variant>
    </vt:vector>
  </HeadingPairs>
  <TitlesOfParts>
    <vt:vector size="6" baseType="lpstr">
      <vt:lpstr>BASE DE DATOS </vt:lpstr>
      <vt:lpstr>RESULTADOS POR DEPARTAMENTO</vt:lpstr>
      <vt:lpstr>HECTÁREAS DE NOGAL Y CEDRO</vt:lpstr>
      <vt:lpstr>CONSUMO VS EMISIONES</vt:lpstr>
      <vt:lpstr>EMISIONES CO2%</vt:lpstr>
      <vt:lpstr>INDIVIDUOS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Valentina Pardo Cepeda</dc:creator>
  <cp:lastModifiedBy>Laura Valentina Pardo Cepeda</cp:lastModifiedBy>
  <dcterms:created xsi:type="dcterms:W3CDTF">2022-09-24T04:01:01Z</dcterms:created>
  <dcterms:modified xsi:type="dcterms:W3CDTF">2022-10-07T19:57:51Z</dcterms:modified>
</cp:coreProperties>
</file>