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yzen\Desktop\proyecto\"/>
    </mc:Choice>
  </mc:AlternateContent>
  <bookViews>
    <workbookView xWindow="0" yWindow="0" windowWidth="19200" windowHeight="7050" tabRatio="858"/>
  </bookViews>
  <sheets>
    <sheet name="Cuantitativo" sheetId="6" r:id="rId1"/>
    <sheet name="AMFEC Ascensor" sheetId="1" r:id="rId2"/>
    <sheet name="AMFEC UPS" sheetId="22" r:id="rId3"/>
    <sheet name="AMFEC Red contraincendios" sheetId="23" r:id="rId4"/>
    <sheet name="AMFEC Bomba" sheetId="24" r:id="rId5"/>
    <sheet name="AMFEC Planta electrica" sheetId="25" r:id="rId6"/>
    <sheet name="revision UPS" sheetId="8" r:id="rId7"/>
    <sheet name="revision planta electrica" sheetId="7" r:id="rId8"/>
    <sheet name="revision bombas de presion" sheetId="9" r:id="rId9"/>
    <sheet name="Red cotra incendio " sheetId="16" r:id="rId10"/>
    <sheet name="Planta electrica " sheetId="17" r:id="rId11"/>
    <sheet name="UPS" sheetId="18" r:id="rId12"/>
    <sheet name="Ascensor." sheetId="19" r:id="rId13"/>
    <sheet name="Bomba backup" sheetId="20" r:id="rId14"/>
    <sheet name="Bomba" sheetId="21" r:id="rId15"/>
  </sheets>
  <definedNames>
    <definedName name="_xlnm._FilterDatabase" localSheetId="1" hidden="1">'AMFEC Ascensor'!$A$3:$Y$38</definedName>
    <definedName name="_xlnm._FilterDatabase" localSheetId="4" hidden="1">'AMFEC Bomba'!$A$3:$Y$11</definedName>
    <definedName name="_xlnm._FilterDatabase" localSheetId="5" hidden="1">'AMFEC Planta electrica'!$A$3:$Y$14</definedName>
    <definedName name="_xlnm._FilterDatabase" localSheetId="3" hidden="1">'AMFEC Red contraincendios'!$A$3:$Y$16</definedName>
    <definedName name="_xlnm._FilterDatabase" localSheetId="2" hidden="1">'AMFEC UPS'!$A$3:$Y$13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5" i="25" l="1"/>
  <c r="T6" i="25"/>
  <c r="T7" i="25"/>
  <c r="T8" i="25"/>
  <c r="T9" i="25"/>
  <c r="T10" i="25"/>
  <c r="T11" i="25"/>
  <c r="T12" i="25"/>
  <c r="T13" i="25"/>
  <c r="T14" i="25"/>
  <c r="S5" i="25"/>
  <c r="S6" i="25"/>
  <c r="S7" i="25"/>
  <c r="S8" i="25"/>
  <c r="S9" i="25"/>
  <c r="S10" i="25"/>
  <c r="S11" i="25"/>
  <c r="S12" i="25"/>
  <c r="S13" i="25"/>
  <c r="S14" i="25"/>
  <c r="S4" i="25"/>
  <c r="L14" i="25" l="1"/>
  <c r="M14" i="25" s="1"/>
  <c r="L13" i="25"/>
  <c r="M13" i="25" s="1"/>
  <c r="L12" i="25"/>
  <c r="M12" i="25" s="1"/>
  <c r="L11" i="25"/>
  <c r="M11" i="25" s="1"/>
  <c r="L10" i="25"/>
  <c r="M10" i="25" s="1"/>
  <c r="L9" i="25"/>
  <c r="M9" i="25" s="1"/>
  <c r="L8" i="25"/>
  <c r="M8" i="25" s="1"/>
  <c r="L7" i="25"/>
  <c r="M7" i="25" s="1"/>
  <c r="L6" i="25"/>
  <c r="M6" i="25" s="1"/>
  <c r="L5" i="25"/>
  <c r="M5" i="25" s="1"/>
  <c r="T4" i="25"/>
  <c r="L4" i="25"/>
  <c r="M4" i="25" s="1"/>
  <c r="S5" i="24"/>
  <c r="S6" i="24"/>
  <c r="S7" i="24"/>
  <c r="S8" i="24"/>
  <c r="S9" i="24"/>
  <c r="S10" i="24"/>
  <c r="S11" i="24"/>
  <c r="S4" i="24"/>
  <c r="T6" i="23"/>
  <c r="T7" i="23"/>
  <c r="T8" i="23"/>
  <c r="T9" i="23"/>
  <c r="T10" i="23"/>
  <c r="T11" i="23"/>
  <c r="T12" i="23"/>
  <c r="T13" i="23"/>
  <c r="T14" i="23"/>
  <c r="T15" i="23"/>
  <c r="T16" i="23"/>
  <c r="T5" i="23"/>
  <c r="S6" i="23"/>
  <c r="S7" i="23"/>
  <c r="S8" i="23"/>
  <c r="S9" i="23"/>
  <c r="S10" i="23"/>
  <c r="S11" i="23"/>
  <c r="S12" i="23"/>
  <c r="S13" i="23"/>
  <c r="S14" i="23"/>
  <c r="S15" i="23"/>
  <c r="S16" i="23"/>
  <c r="S5" i="23"/>
  <c r="S5" i="22"/>
  <c r="S6" i="22"/>
  <c r="S7" i="22"/>
  <c r="S8" i="22"/>
  <c r="S9" i="22"/>
  <c r="S10" i="22"/>
  <c r="S11" i="22"/>
  <c r="S12" i="22"/>
  <c r="S13" i="22"/>
  <c r="S4" i="22"/>
  <c r="S4" i="1"/>
  <c r="T11" i="24" l="1"/>
  <c r="L11" i="24"/>
  <c r="M11" i="24" s="1"/>
  <c r="T10" i="24"/>
  <c r="L10" i="24"/>
  <c r="M10" i="24" s="1"/>
  <c r="T9" i="24"/>
  <c r="L9" i="24"/>
  <c r="M9" i="24" s="1"/>
  <c r="T8" i="24"/>
  <c r="L8" i="24"/>
  <c r="M8" i="24" s="1"/>
  <c r="T7" i="24"/>
  <c r="L7" i="24"/>
  <c r="M7" i="24" s="1"/>
  <c r="T6" i="24"/>
  <c r="L6" i="24"/>
  <c r="M6" i="24" s="1"/>
  <c r="T5" i="24"/>
  <c r="L5" i="24"/>
  <c r="M5" i="24" s="1"/>
  <c r="T4" i="24"/>
  <c r="L4" i="24"/>
  <c r="M4" i="24" s="1"/>
  <c r="L4" i="23"/>
  <c r="M4" i="23" s="1"/>
  <c r="L16" i="23"/>
  <c r="M16" i="23" s="1"/>
  <c r="L15" i="23"/>
  <c r="M15" i="23" s="1"/>
  <c r="L14" i="23"/>
  <c r="M14" i="23" s="1"/>
  <c r="L13" i="23"/>
  <c r="M13" i="23" s="1"/>
  <c r="L12" i="23"/>
  <c r="M12" i="23" s="1"/>
  <c r="L11" i="23"/>
  <c r="M11" i="23" s="1"/>
  <c r="L10" i="23"/>
  <c r="M10" i="23" s="1"/>
  <c r="L9" i="23"/>
  <c r="M9" i="23" s="1"/>
  <c r="L8" i="23"/>
  <c r="M8" i="23" s="1"/>
  <c r="L7" i="23"/>
  <c r="M7" i="23" s="1"/>
  <c r="L6" i="23"/>
  <c r="M6" i="23" s="1"/>
  <c r="L5" i="23"/>
  <c r="M5" i="23" s="1"/>
  <c r="T4" i="23"/>
  <c r="S4" i="23"/>
  <c r="S5" i="1"/>
  <c r="T4"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T13" i="22"/>
  <c r="L13" i="22"/>
  <c r="M13" i="22" s="1"/>
  <c r="T12" i="22"/>
  <c r="L12" i="22"/>
  <c r="M12" i="22" s="1"/>
  <c r="T11" i="22"/>
  <c r="L11" i="22"/>
  <c r="M11" i="22" s="1"/>
  <c r="T10" i="22"/>
  <c r="L10" i="22"/>
  <c r="M10" i="22" s="1"/>
  <c r="T9" i="22"/>
  <c r="L9" i="22"/>
  <c r="M9" i="22" s="1"/>
  <c r="T8" i="22"/>
  <c r="L8" i="22"/>
  <c r="M8" i="22" s="1"/>
  <c r="T7" i="22"/>
  <c r="L7" i="22"/>
  <c r="M7" i="22" s="1"/>
  <c r="T6" i="22"/>
  <c r="L6" i="22"/>
  <c r="M6" i="22" s="1"/>
  <c r="T5" i="22"/>
  <c r="L5" i="22"/>
  <c r="M5" i="22" s="1"/>
  <c r="T4" i="22"/>
  <c r="L4" i="22"/>
  <c r="M4" i="22" s="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L5" i="1"/>
  <c r="L6" i="1"/>
  <c r="L7" i="1"/>
  <c r="L8" i="1"/>
  <c r="L9" i="1"/>
  <c r="L10" i="1"/>
  <c r="L11" i="1"/>
  <c r="L12" i="1"/>
  <c r="L13" i="1"/>
  <c r="L14" i="1"/>
  <c r="M14" i="1" s="1"/>
  <c r="L15" i="1"/>
  <c r="L16" i="1"/>
  <c r="L17" i="1"/>
  <c r="L18" i="1"/>
  <c r="L19" i="1"/>
  <c r="L20" i="1"/>
  <c r="L21" i="1"/>
  <c r="L22" i="1"/>
  <c r="L23" i="1"/>
  <c r="L24" i="1"/>
  <c r="L25" i="1"/>
  <c r="L26" i="1"/>
  <c r="L27" i="1"/>
  <c r="L28" i="1"/>
  <c r="L29" i="1"/>
  <c r="L30" i="1"/>
  <c r="L31" i="1"/>
  <c r="L32" i="1"/>
  <c r="L33" i="1"/>
  <c r="L34" i="1"/>
  <c r="L35" i="1"/>
  <c r="L36" i="1"/>
  <c r="L37" i="1"/>
  <c r="L38" i="1"/>
  <c r="L4" i="1"/>
  <c r="H21" i="21" l="1"/>
  <c r="H20" i="21"/>
  <c r="H19" i="21"/>
  <c r="H18" i="21"/>
  <c r="H17" i="21"/>
  <c r="H16" i="21"/>
  <c r="H15" i="21"/>
  <c r="H14" i="21"/>
  <c r="O13" i="21"/>
  <c r="P13" i="21" s="1"/>
  <c r="N13" i="21"/>
  <c r="M13" i="21"/>
  <c r="K13" i="21"/>
  <c r="L13" i="21" s="1"/>
  <c r="J13" i="21"/>
  <c r="H13" i="21"/>
  <c r="H17" i="20"/>
  <c r="H16" i="20"/>
  <c r="H15" i="20"/>
  <c r="H14" i="20"/>
  <c r="K13" i="20"/>
  <c r="L13" i="20" s="1"/>
  <c r="J13" i="20"/>
  <c r="M13" i="20" s="1"/>
  <c r="H13" i="20"/>
  <c r="H25" i="19"/>
  <c r="H24" i="19"/>
  <c r="H23" i="19"/>
  <c r="H22" i="19"/>
  <c r="H21" i="19"/>
  <c r="H20" i="19"/>
  <c r="H19" i="19"/>
  <c r="H18" i="19"/>
  <c r="H17" i="19"/>
  <c r="H16" i="19"/>
  <c r="H15" i="19"/>
  <c r="H14" i="19"/>
  <c r="K13" i="19"/>
  <c r="L13" i="19" s="1"/>
  <c r="J13" i="19"/>
  <c r="O13" i="19" s="1"/>
  <c r="P13" i="19" s="1"/>
  <c r="H13" i="19"/>
  <c r="H16" i="18"/>
  <c r="H15" i="18"/>
  <c r="H14" i="18"/>
  <c r="K13" i="18"/>
  <c r="L13" i="18" s="1"/>
  <c r="J13" i="18"/>
  <c r="O13" i="18" s="1"/>
  <c r="P13" i="18" s="1"/>
  <c r="H13" i="18"/>
  <c r="H23" i="17"/>
  <c r="H18" i="17"/>
  <c r="H17" i="17"/>
  <c r="H16" i="17"/>
  <c r="H15" i="17"/>
  <c r="H14" i="17"/>
  <c r="O13" i="17"/>
  <c r="P13" i="17" s="1"/>
  <c r="N13" i="17"/>
  <c r="M13" i="17"/>
  <c r="K13" i="17"/>
  <c r="L13" i="17" s="1"/>
  <c r="J13" i="17"/>
  <c r="H13" i="17"/>
  <c r="K13" i="16"/>
  <c r="L13" i="16" s="1"/>
  <c r="J13" i="16"/>
  <c r="O13" i="16" s="1"/>
  <c r="P13" i="16" s="1"/>
  <c r="H13" i="16"/>
  <c r="N13" i="20" l="1"/>
  <c r="O13" i="20"/>
  <c r="P13" i="20" s="1"/>
  <c r="M13" i="19"/>
  <c r="N13" i="19"/>
  <c r="M13" i="18"/>
  <c r="N13" i="18"/>
  <c r="M13" i="16"/>
  <c r="N13" i="16"/>
  <c r="R20" i="6" l="1"/>
  <c r="Q20" i="6"/>
  <c r="P20" i="6"/>
  <c r="O20" i="6"/>
  <c r="N20" i="6"/>
  <c r="M20" i="6"/>
  <c r="L20" i="6"/>
  <c r="K20" i="6"/>
  <c r="J20" i="6"/>
  <c r="R19" i="6"/>
  <c r="Q19" i="6"/>
  <c r="P19" i="6"/>
  <c r="O19" i="6"/>
  <c r="N19" i="6"/>
  <c r="M19" i="6"/>
  <c r="L19" i="6"/>
  <c r="K19" i="6"/>
  <c r="J19" i="6"/>
  <c r="R18" i="6"/>
  <c r="Q18" i="6"/>
  <c r="P18" i="6"/>
  <c r="O18" i="6"/>
  <c r="N18" i="6"/>
  <c r="M18" i="6"/>
  <c r="L18" i="6"/>
  <c r="K18" i="6"/>
  <c r="J18" i="6"/>
  <c r="R17" i="6"/>
  <c r="Q17" i="6"/>
  <c r="P17" i="6"/>
  <c r="O17" i="6"/>
  <c r="N17" i="6"/>
  <c r="M17" i="6"/>
  <c r="L17" i="6"/>
  <c r="K17" i="6"/>
  <c r="J17" i="6"/>
  <c r="R16" i="6"/>
  <c r="Q16" i="6"/>
  <c r="P16" i="6"/>
  <c r="O16" i="6"/>
  <c r="N16" i="6"/>
  <c r="M16" i="6"/>
  <c r="L16" i="6"/>
  <c r="K16" i="6"/>
  <c r="J16" i="6"/>
  <c r="R15" i="6"/>
  <c r="Q15" i="6"/>
  <c r="P15" i="6"/>
  <c r="O15" i="6"/>
  <c r="N15" i="6"/>
  <c r="M15" i="6"/>
  <c r="L15" i="6"/>
  <c r="K15" i="6"/>
  <c r="J15" i="6"/>
  <c r="R14" i="6"/>
  <c r="Q14" i="6"/>
  <c r="P14" i="6"/>
  <c r="O14" i="6"/>
  <c r="N14" i="6"/>
  <c r="M14" i="6"/>
  <c r="L14" i="6"/>
  <c r="K14" i="6"/>
  <c r="J14" i="6"/>
  <c r="R13" i="6"/>
  <c r="Q13" i="6"/>
  <c r="P13" i="6"/>
  <c r="O13" i="6"/>
  <c r="N13" i="6"/>
  <c r="M13" i="6"/>
  <c r="L13" i="6"/>
  <c r="K13" i="6"/>
  <c r="J13" i="6"/>
  <c r="R12" i="6"/>
  <c r="Q12" i="6"/>
  <c r="P12" i="6"/>
  <c r="O12" i="6"/>
  <c r="N12" i="6"/>
  <c r="M12" i="6"/>
  <c r="L12" i="6"/>
  <c r="K12" i="6"/>
  <c r="J12" i="6"/>
  <c r="M6" i="1" l="1"/>
  <c r="M7" i="1"/>
  <c r="M8" i="1"/>
  <c r="M9" i="1"/>
  <c r="M10" i="1"/>
  <c r="M11" i="1"/>
  <c r="M12" i="1"/>
  <c r="M13" i="1"/>
  <c r="M15" i="1"/>
  <c r="M16" i="1"/>
  <c r="M17" i="1"/>
  <c r="M18" i="1"/>
  <c r="M19" i="1"/>
  <c r="M20" i="1"/>
  <c r="M21" i="1"/>
  <c r="M22" i="1"/>
  <c r="M23" i="1"/>
  <c r="M24" i="1"/>
  <c r="M25" i="1"/>
  <c r="M26" i="1"/>
  <c r="M27" i="1"/>
  <c r="M28" i="1"/>
  <c r="M29" i="1"/>
  <c r="M30" i="1"/>
  <c r="M31" i="1"/>
  <c r="M32" i="1"/>
  <c r="M33" i="1"/>
  <c r="M34" i="1"/>
  <c r="M35" i="1"/>
  <c r="M36" i="1"/>
  <c r="M37" i="1"/>
  <c r="M38" i="1"/>
  <c r="M5" i="1"/>
  <c r="M4" i="1"/>
</calcChain>
</file>

<file path=xl/sharedStrings.xml><?xml version="1.0" encoding="utf-8"?>
<sst xmlns="http://schemas.openxmlformats.org/spreadsheetml/2006/main" count="1470" uniqueCount="540">
  <si>
    <t xml:space="preserve">fallo funcional </t>
  </si>
  <si>
    <t xml:space="preserve">modo de falla </t>
  </si>
  <si>
    <t xml:space="preserve">el ascensor no se mueve y no tiene fallas aparentes </t>
  </si>
  <si>
    <t xml:space="preserve">se puede dar el caso de un corto circuito por diferentes factores como lo son ambientales, fluctuaciones de corriente, fatiga de componentes o cableado </t>
  </si>
  <si>
    <t>los botones que se encuentran en el hall o dentro de la cabina no funciona de una manera correcta, es decir la señal queda constante, no enciende el indicador luminoso o no toma la llamada cuando se pulsa.</t>
  </si>
  <si>
    <t xml:space="preserve">el equipo no atiende los llamados de hall o de cabina de uno o varios pisos, en uno o ambos sentidos o no visualiza el piso en el que esta en los display de cabina o hall </t>
  </si>
  <si>
    <t xml:space="preserve">el equipo hace todo el proceso para moverse pero cuando va a arrancar no se energiza el motor o presenta fuertes vibraciones </t>
  </si>
  <si>
    <t>se presenta un enclavamiento intermitente de los contactores o simplemente estos no se accionan</t>
  </si>
  <si>
    <t xml:space="preserve">puede que la bobina que acciona el contactor haya sufrido alguna fractura interna o aislamiento que evite el accionamiento del contactor </t>
  </si>
  <si>
    <t xml:space="preserve">falta de los 24v o 5v </t>
  </si>
  <si>
    <t xml:space="preserve">esta falla se puede dar por una falla en la fuente de voltaje, principalmente porque esta fallo y es necesario cambiarla </t>
  </si>
  <si>
    <t xml:space="preserve">gobernador </t>
  </si>
  <si>
    <t xml:space="preserve">el motor o maquina presenta vibraciones excesivas, rozamiento o sobre temperatura </t>
  </si>
  <si>
    <t xml:space="preserve">apertura del circuito de seguridad, contactor afuera y no se acciona el equipo </t>
  </si>
  <si>
    <t xml:space="preserve">falla interna de la bobina del freno </t>
  </si>
  <si>
    <t xml:space="preserve">el freno no se acciona, queda abierto o se desliza </t>
  </si>
  <si>
    <t xml:space="preserve">las puertas se encuentran desalineadas y por ende presentan rozamiento o golpean entre si o con alguna parte del ascensor </t>
  </si>
  <si>
    <t xml:space="preserve">las puertas no se abren o cierran correctamente </t>
  </si>
  <si>
    <t>exceso de suciedad en el quicio de las puertas de hall o cabina que evitan que las zapatas se deslicen</t>
  </si>
  <si>
    <t xml:space="preserve">por exceso de velocidad del ascensor </t>
  </si>
  <si>
    <t xml:space="preserve">se presenta una falla o daño en la tarjeta principal de la ups </t>
  </si>
  <si>
    <t xml:space="preserve">se puede dar por un sobre voltaje o sobre corriente dentro o al exterior del sistema </t>
  </si>
  <si>
    <t>ruptura en la carcasa</t>
  </si>
  <si>
    <t>daños externos a la ups, cables rotos, o factores ambientales</t>
  </si>
  <si>
    <t>daño en las conexiones y/o cableado de la ups</t>
  </si>
  <si>
    <t xml:space="preserve">daños por factor humano </t>
  </si>
  <si>
    <t xml:space="preserve">efecto de la falla </t>
  </si>
  <si>
    <t>Análisis Cualitativo</t>
  </si>
  <si>
    <t>Planes de Respuesta a los Riesgos</t>
  </si>
  <si>
    <t>Planes de Contingencia al Riesgo Residual</t>
  </si>
  <si>
    <t>Cuando 
puede Ocurrir</t>
  </si>
  <si>
    <t>Probabilidad</t>
  </si>
  <si>
    <t>Impacto</t>
  </si>
  <si>
    <t>Valoración del riesgo (PxI)</t>
  </si>
  <si>
    <t>Clasificación del riesgo</t>
  </si>
  <si>
    <t>Probabilidad 
(%)</t>
  </si>
  <si>
    <t>Impacto 
(horas)</t>
  </si>
  <si>
    <t>Estrategias de Respuesta</t>
  </si>
  <si>
    <t>Planes
(Deben incluirse en el plan de trabajo del proyecto</t>
  </si>
  <si>
    <t>Detonante</t>
  </si>
  <si>
    <t>Plan de Contingencia</t>
  </si>
  <si>
    <t>Criterios:</t>
  </si>
  <si>
    <t>Matriz de impacto</t>
  </si>
  <si>
    <t>Bajo</t>
  </si>
  <si>
    <t>Medio</t>
  </si>
  <si>
    <t>Alto</t>
  </si>
  <si>
    <t>Muy alto</t>
  </si>
  <si>
    <t>Financiero, recursos materiales</t>
  </si>
  <si>
    <t>Infraestructura, costos</t>
  </si>
  <si>
    <t>Perdidas inferiores a $1,000,000</t>
  </si>
  <si>
    <t>Pérdidas entre $1,000,000 y $10,000,000</t>
  </si>
  <si>
    <t>Pérdidas entre $10,000,000 y $100,000,000</t>
  </si>
  <si>
    <t>Perdidas superiores a $100,000,000</t>
  </si>
  <si>
    <t>Imagen</t>
  </si>
  <si>
    <t>Reputación, marca</t>
  </si>
  <si>
    <t>No se ve afectada de forma importante</t>
  </si>
  <si>
    <t>Se afecta de forma leve pero se puede solucionar</t>
  </si>
  <si>
    <t>Se afecta de manera considerable</t>
  </si>
  <si>
    <t>Afectación grave sin posibilidad de solucionar</t>
  </si>
  <si>
    <t>Matriz de probabilidad</t>
  </si>
  <si>
    <t>Ocurre casi siempre</t>
  </si>
  <si>
    <t>de 8 -10</t>
  </si>
  <si>
    <t>Es frecuente que ocurra</t>
  </si>
  <si>
    <t>de 6 -8</t>
  </si>
  <si>
    <t>Ocurre eventualmente</t>
  </si>
  <si>
    <t>de 4 -6</t>
  </si>
  <si>
    <t>Sucede de forma esporádica</t>
  </si>
  <si>
    <t>de 2 -4</t>
  </si>
  <si>
    <t>Es muy raro que ocurra</t>
  </si>
  <si>
    <t>de 1 -2</t>
  </si>
  <si>
    <t xml:space="preserve">falla en el programa de la tarjeta de control </t>
  </si>
  <si>
    <t xml:space="preserve">corto circuito </t>
  </si>
  <si>
    <t xml:space="preserve">botones no encienden o no marcan llamada </t>
  </si>
  <si>
    <t xml:space="preserve">variador dañado </t>
  </si>
  <si>
    <t xml:space="preserve">daño en el cableado conectado al contactor </t>
  </si>
  <si>
    <t xml:space="preserve">no se acciona el contactor </t>
  </si>
  <si>
    <t xml:space="preserve">se acciona el contactor y no da paso a la señal </t>
  </si>
  <si>
    <t xml:space="preserve">vibraciones en el motor </t>
  </si>
  <si>
    <t xml:space="preserve">no se activan los limites y/o diferentes actuadores </t>
  </si>
  <si>
    <t xml:space="preserve">contactor </t>
  </si>
  <si>
    <t xml:space="preserve">micros de freno </t>
  </si>
  <si>
    <t xml:space="preserve">el freno esta cerrado pero se mueve el ascensor </t>
  </si>
  <si>
    <t xml:space="preserve">la bobina no se acciona </t>
  </si>
  <si>
    <t xml:space="preserve">suenan las puertas al accionarse </t>
  </si>
  <si>
    <t xml:space="preserve">se cierra la puerta y el equipo no se mueve </t>
  </si>
  <si>
    <t xml:space="preserve">no abre o cierra la puerta </t>
  </si>
  <si>
    <t xml:space="preserve">el gobernador se activa  y no permite el movimiento del ascensor </t>
  </si>
  <si>
    <t>no se puede monitorear la ups</t>
  </si>
  <si>
    <t xml:space="preserve">no visualiza correctamente </t>
  </si>
  <si>
    <t xml:space="preserve">la tarjeta principal esta quemada o con daños visibles </t>
  </si>
  <si>
    <t xml:space="preserve">factor humano </t>
  </si>
  <si>
    <t xml:space="preserve">daños producidos por factores externos </t>
  </si>
  <si>
    <t xml:space="preserve">cables rotos o con daños internos o externos </t>
  </si>
  <si>
    <t xml:space="preserve">en operación normal del equipo </t>
  </si>
  <si>
    <t>no es posible determinarlo</t>
  </si>
  <si>
    <t xml:space="preserve">es poco probable </t>
  </si>
  <si>
    <t xml:space="preserve">en el proceso del mantenimiento </t>
  </si>
  <si>
    <t xml:space="preserve">depende de las condiciones de almacenamiento </t>
  </si>
  <si>
    <t xml:space="preserve">cambios en la red externa </t>
  </si>
  <si>
    <t>Impacto financiero  (IF)</t>
  </si>
  <si>
    <t>Impacto imagen (II)</t>
  </si>
  <si>
    <t>de 8-10</t>
  </si>
  <si>
    <t>Requiere Respuesta Inmediata</t>
  </si>
  <si>
    <t>Impacto total (IT)</t>
  </si>
  <si>
    <t>N°</t>
  </si>
  <si>
    <t>2.1</t>
  </si>
  <si>
    <t>2.2</t>
  </si>
  <si>
    <t>2.3</t>
  </si>
  <si>
    <t>2.4</t>
  </si>
  <si>
    <t>2.5</t>
  </si>
  <si>
    <t>2.6</t>
  </si>
  <si>
    <t>2.7</t>
  </si>
  <si>
    <t>2.1.1</t>
  </si>
  <si>
    <t>2.2.1</t>
  </si>
  <si>
    <t>2.3.1</t>
  </si>
  <si>
    <t>2.4.1</t>
  </si>
  <si>
    <t>2.5.1</t>
  </si>
  <si>
    <t>2.6.1</t>
  </si>
  <si>
    <t>2.1.2</t>
  </si>
  <si>
    <t>2.1.3</t>
  </si>
  <si>
    <t>2.3.2</t>
  </si>
  <si>
    <t>2.7.1</t>
  </si>
  <si>
    <t>N/A</t>
  </si>
  <si>
    <t xml:space="preserve">tipo de riesgo </t>
  </si>
  <si>
    <t>EMV 
valor esperado
(horas)</t>
  </si>
  <si>
    <t>Que el equipo falle estando en operación</t>
  </si>
  <si>
    <t>SI</t>
  </si>
  <si>
    <t>NO</t>
  </si>
  <si>
    <t>Matriz de probabilidad-impacto</t>
  </si>
  <si>
    <t>de 1-3</t>
  </si>
  <si>
    <t>de 3-5</t>
  </si>
  <si>
    <t>de 5-8</t>
  </si>
  <si>
    <t>frecuencia</t>
  </si>
  <si>
    <t>valor asociado</t>
  </si>
  <si>
    <t>mas de 1 vez al mes</t>
  </si>
  <si>
    <t>de 1 de 3 meses</t>
  </si>
  <si>
    <t>de 3 a 6 meses</t>
  </si>
  <si>
    <t>mas de 1 año</t>
  </si>
  <si>
    <t xml:space="preserve">Protecciones activadas </t>
  </si>
  <si>
    <t xml:space="preserve">Matriz de identificación de la falla </t>
  </si>
  <si>
    <t xml:space="preserve">Mitigar la probabilidad de ocurrencia </t>
  </si>
  <si>
    <t xml:space="preserve">Observaciones </t>
  </si>
  <si>
    <t xml:space="preserve">Detección horas </t>
  </si>
  <si>
    <t>Identificación de manera visual sin intervenir el equipo</t>
  </si>
  <si>
    <t xml:space="preserve">Hasta 1 hora </t>
  </si>
  <si>
    <t xml:space="preserve">De 1 hasta 3 horas </t>
  </si>
  <si>
    <t xml:space="preserve">mas de 3 horas </t>
  </si>
  <si>
    <t xml:space="preserve">Identificación con intervención del equipo sin uso de herramientas  especializadas </t>
  </si>
  <si>
    <t xml:space="preserve">identificación con intervención del equipo y uso de herramientas especializadas  </t>
  </si>
  <si>
    <t xml:space="preserve">No es posible determinarlo </t>
  </si>
  <si>
    <t>Inadecuada programación del equipo</t>
  </si>
  <si>
    <t xml:space="preserve">Corto circuito </t>
  </si>
  <si>
    <t xml:space="preserve">Operacional </t>
  </si>
  <si>
    <t>Suspensión del servicio</t>
  </si>
  <si>
    <t xml:space="preserve">Menor a 1h </t>
  </si>
  <si>
    <t>De 1h a 4h</t>
  </si>
  <si>
    <t>De 4h a 8h</t>
  </si>
  <si>
    <t>Superior a un día</t>
  </si>
  <si>
    <t xml:space="preserve">El equipo da arranque pero no enciende </t>
  </si>
  <si>
    <t xml:space="preserve">Se puede dar el caso de un corto circuito por diferentes factores como lo son ambientales, fluctuaciones de corriente, fatiga de componentes o cableado </t>
  </si>
  <si>
    <t>REVISION UPS</t>
  </si>
  <si>
    <t>Rutina de inspección</t>
  </si>
  <si>
    <t>Descripción</t>
  </si>
  <si>
    <t>Revisión física</t>
  </si>
  <si>
    <t>Verificar que la ups se encuentra físicamente bien, es decir que no presente humedad o golpes en la carcasa o bien sea en su entorno y que pueda significar un riesgo.</t>
  </si>
  <si>
    <t>Verificación de funcionamiento</t>
  </si>
  <si>
    <t>Revisar que la ups está encendida, que todos los testigos estén funcionando normalmente y que no tenga ninguna alerta o error.</t>
  </si>
  <si>
    <t xml:space="preserve">Revisión de activación </t>
  </si>
  <si>
    <t>En este proceso se deberá hacer la prueba de que la ups se está activando cuando se interrumpe el fluido eléctrico, dicha maniobra se debe realizar con todas las medidas de seguridad necesarias para el personal y el equipo.</t>
  </si>
  <si>
    <t>Medición del voltaje</t>
  </si>
  <si>
    <t>En este punto, y después de que la ups se activa como se indica anteriormente, se debe verificar que el voltaje de salida de la ups es el adecuado, esto se puede hacer en un tomacorriente o punto de energía al que se encuentre conectada, no necesariamente debe ser en la salida de la ups ya que representa un mayor riesgo, del mismo modo se debe hacer con las medidas de seguridad pertinentes.</t>
  </si>
  <si>
    <t>Ajuste entre piezas</t>
  </si>
  <si>
    <t xml:space="preserve">Revisar que no se encuentre alguna pieza suelta o generando algún tipo de roce, por ejemplo, alguna parte de la carcasa y/o alguna parte del equipo generando ruido anormal en su funcionamiento. </t>
  </si>
  <si>
    <t xml:space="preserve">Cableado eléctrico </t>
  </si>
  <si>
    <t>Se debe revisar el cableado visible del equipo, así como el cableado que se encuentra en el lugar este en un estado óptimo, es decir que no esté expuesto, visualmente sulfatado o que haya sido cortado o desgastado por algún factor externo.</t>
  </si>
  <si>
    <t>Restablecer</t>
  </si>
  <si>
    <t>En esta inspección la ups se conectara de nuevo a la red y esta debe reestablecer su funcionamiento normal de carga sin ninguna novedad.</t>
  </si>
  <si>
    <t>NOTA</t>
  </si>
  <si>
    <t xml:space="preserve">Los procedimientos descritos previamente se deben realizar cumpliendo con las medidas de seguridad necesarios para el personal y el equipo en todo momento y sin excepción. </t>
  </si>
  <si>
    <t>REVISION PLANTA ELECTRICA</t>
  </si>
  <si>
    <t xml:space="preserve">Verificación funcionamiento </t>
  </si>
  <si>
    <t>REVISION BOMBAS DE PRESION</t>
  </si>
  <si>
    <t>Análisis funcional</t>
  </si>
  <si>
    <t xml:space="preserve">La bomba jokey no enciende </t>
  </si>
  <si>
    <t xml:space="preserve">El equipo enciende pero no hay presión en la red </t>
  </si>
  <si>
    <t xml:space="preserve">Sobre carga en la red eléctrica </t>
  </si>
  <si>
    <t xml:space="preserve">Eléctrico </t>
  </si>
  <si>
    <t xml:space="preserve">Alta temperatura en el sistema </t>
  </si>
  <si>
    <t xml:space="preserve">Mecánico  </t>
  </si>
  <si>
    <t xml:space="preserve">Daño de la válvula de la red hidráulica </t>
  </si>
  <si>
    <t>Averías, corto circuito, daño en las protecciones o breakers, sobre tensión de las red.</t>
  </si>
  <si>
    <t xml:space="preserve">La bomba presión  no enciende </t>
  </si>
  <si>
    <t>Sobre carga en la red hidráulica</t>
  </si>
  <si>
    <t xml:space="preserve">Averías o fallas en el motor </t>
  </si>
  <si>
    <t xml:space="preserve">Alta temperatura del motor </t>
  </si>
  <si>
    <t xml:space="preserve">El motor esta sobrecargado </t>
  </si>
  <si>
    <t xml:space="preserve">electromecánico  </t>
  </si>
  <si>
    <t xml:space="preserve">Factores ambientales o espacio saturado que eleva la temperatura del área </t>
  </si>
  <si>
    <t xml:space="preserve">Ambiente </t>
  </si>
  <si>
    <t xml:space="preserve">Afectación de la red hidráulica  </t>
  </si>
  <si>
    <t xml:space="preserve">fugas válvulas averiadas mangueras defectuosas </t>
  </si>
  <si>
    <t>El sistema tiene perdidas de presión o perdida de cauda.</t>
  </si>
  <si>
    <t xml:space="preserve">La bomba no enciende </t>
  </si>
  <si>
    <t xml:space="preserve">Generar una rutina semanal  de inspección y mtto preventivo mensual de los dispositivos </t>
  </si>
  <si>
    <t xml:space="preserve">Afectación de la transferencia </t>
  </si>
  <si>
    <t xml:space="preserve">La planta no enciende cuando se presenta un corte de energía </t>
  </si>
  <si>
    <t xml:space="preserve">El generador trabaja en vacío sin suministro de carga a la red </t>
  </si>
  <si>
    <t xml:space="preserve">El pre calentador no esta regulando la temperatura del motor </t>
  </si>
  <si>
    <t xml:space="preserve">Se da porque las baterías superan su vida útil, empezando a deteriorarse y retener una menor cantidad de carga </t>
  </si>
  <si>
    <t xml:space="preserve">No tiene combustible o contiene impurezas filtro de combustible </t>
  </si>
  <si>
    <t xml:space="preserve">Químico  </t>
  </si>
  <si>
    <t xml:space="preserve">Daño o bloqueo  sensor de aceite  </t>
  </si>
  <si>
    <t xml:space="preserve">Sistemas de refrigeración como radiador bloqueados </t>
  </si>
  <si>
    <t>DESCRIPCIÓN DEL EQUIPO</t>
  </si>
  <si>
    <t>RED CONTRA INCENDIO</t>
  </si>
  <si>
    <t>Sede</t>
  </si>
  <si>
    <t>Se inicia actividades de seguimiento 1 mayo  2019 a las 8:00 am</t>
  </si>
  <si>
    <t xml:space="preserve">Foto </t>
  </si>
  <si>
    <t xml:space="preserve">Modelo </t>
  </si>
  <si>
    <t xml:space="preserve">Serie </t>
  </si>
  <si>
    <t xml:space="preserve">Marca </t>
  </si>
  <si>
    <t xml:space="preserve">Línea de Equipo </t>
  </si>
  <si>
    <t xml:space="preserve">Capacidad </t>
  </si>
  <si>
    <t>200M2</t>
  </si>
  <si>
    <t xml:space="preserve">Fabricante </t>
  </si>
  <si>
    <t xml:space="preserve">Ubicación </t>
  </si>
  <si>
    <t xml:space="preserve">Toda la sede </t>
  </si>
  <si>
    <t xml:space="preserve">Tipo de fallo </t>
  </si>
  <si>
    <t>FECHA</t>
  </si>
  <si>
    <t xml:space="preserve">H. Inicio parada </t>
  </si>
  <si>
    <t xml:space="preserve">H. Fin parada </t>
  </si>
  <si>
    <t xml:space="preserve">Total </t>
  </si>
  <si>
    <t>Mtto preventivo</t>
  </si>
  <si>
    <t xml:space="preserve">T. Inter. Tec. </t>
  </si>
  <si>
    <t xml:space="preserve">T. muerto </t>
  </si>
  <si>
    <t xml:space="preserve">T. puesta a punto </t>
  </si>
  <si>
    <t>MTTR</t>
  </si>
  <si>
    <t>µ</t>
  </si>
  <si>
    <t>FF</t>
  </si>
  <si>
    <t>FD</t>
  </si>
  <si>
    <t>TBF</t>
  </si>
  <si>
    <t>MTBF</t>
  </si>
  <si>
    <t xml:space="preserve">Mantenimiento  </t>
  </si>
  <si>
    <t xml:space="preserve">SI </t>
  </si>
  <si>
    <t>PLANTA ELECTRICA</t>
  </si>
  <si>
    <t xml:space="preserve">Tipo de operación y horario de funcionamiento soporte eléctrico - lunes a domingo 24 horas  </t>
  </si>
  <si>
    <t>SD280</t>
  </si>
  <si>
    <t>TPS01FJI80079</t>
  </si>
  <si>
    <t xml:space="preserve">Stewart Stevenson </t>
  </si>
  <si>
    <t>280KW</t>
  </si>
  <si>
    <t>Piso 1 Cuarto tec.</t>
  </si>
  <si>
    <t xml:space="preserve">Mantenimiento </t>
  </si>
  <si>
    <t>AI</t>
  </si>
  <si>
    <t>1:47pm</t>
  </si>
  <si>
    <t>11:00 a.m.</t>
  </si>
  <si>
    <t>UPS</t>
  </si>
  <si>
    <t>PWS30K</t>
  </si>
  <si>
    <t>R030KT6950</t>
  </si>
  <si>
    <t>Powersun</t>
  </si>
  <si>
    <t xml:space="preserve">30 KVA </t>
  </si>
  <si>
    <t xml:space="preserve">Piso 1 cuarto tec. </t>
  </si>
  <si>
    <t xml:space="preserve">Alarma bypass </t>
  </si>
  <si>
    <t xml:space="preserve">ASCENSOR </t>
  </si>
  <si>
    <t>Nice 3000</t>
  </si>
  <si>
    <t>NBXD12080930</t>
  </si>
  <si>
    <t>Hosting monarch</t>
  </si>
  <si>
    <t>550 Kg</t>
  </si>
  <si>
    <t xml:space="preserve">Hosting </t>
  </si>
  <si>
    <t>Piso 1 a piso 4</t>
  </si>
  <si>
    <t>HT (minutos)</t>
  </si>
  <si>
    <t xml:space="preserve">CORTE DE ENERGIA </t>
  </si>
  <si>
    <t>FALLA POR SOFTWARE</t>
  </si>
  <si>
    <t>MANTENIMIENTO</t>
  </si>
  <si>
    <t xml:space="preserve">MANTENIMIENTO </t>
  </si>
  <si>
    <t xml:space="preserve">LAS PUERTAS NO ABREN NI CIERRAN </t>
  </si>
  <si>
    <t>LAS PUERTAS NO ABREN POR COMPLETO</t>
  </si>
  <si>
    <t xml:space="preserve">FALLO EN EL CIRCUITO DE SEGURIDAD </t>
  </si>
  <si>
    <t xml:space="preserve">FALLA EN EL FRENO </t>
  </si>
  <si>
    <t>8:30 a.m.</t>
  </si>
  <si>
    <t xml:space="preserve">FALLA EN EL CONTACTOR DE FRENO </t>
  </si>
  <si>
    <t xml:space="preserve">FALLA EN CONTACTOR </t>
  </si>
  <si>
    <t>3:00 p.m.</t>
  </si>
  <si>
    <t>BOMBA BACKUP</t>
  </si>
  <si>
    <t xml:space="preserve">Tipo de operación y horario de funcionamiento presión red hidraulica  - lunes a domingo 24 horas </t>
  </si>
  <si>
    <t>CCD1165</t>
  </si>
  <si>
    <t xml:space="preserve">BARNES </t>
  </si>
  <si>
    <t>5HP</t>
  </si>
  <si>
    <t xml:space="preserve">Barnes </t>
  </si>
  <si>
    <t>Piso 1 cuarto tec.</t>
  </si>
  <si>
    <t xml:space="preserve">Fallo eléctrico </t>
  </si>
  <si>
    <t>BOMBA</t>
  </si>
  <si>
    <t xml:space="preserve">Activación protección </t>
  </si>
  <si>
    <t xml:space="preserve">Fallo de empaque </t>
  </si>
  <si>
    <t>descripción</t>
  </si>
  <si>
    <t xml:space="preserve">Parámetro </t>
  </si>
  <si>
    <t xml:space="preserve">valoración </t>
  </si>
  <si>
    <t xml:space="preserve">fluctuaciones de energía en la alimentación </t>
  </si>
  <si>
    <t xml:space="preserve">las fluctuaciones de energía pueden presentarse por cambios en la red eléctrica o por fallo en otro sistema del ascensor provocando que el voltaje o corriente limite sean superados y causando daños en la tarjeta </t>
  </si>
  <si>
    <t xml:space="preserve">falla en los componentes electrónicos </t>
  </si>
  <si>
    <t xml:space="preserve">puede darse la falla de uno o varios componentes de la tarjeta de control, esto por uso o por alguna de las razones descritas anteriormente, para identificar el fallo con claridad se debe descartar la parte eléctrica y mecánica del equipo </t>
  </si>
  <si>
    <t>tarjetas electrónicas dañadas</t>
  </si>
  <si>
    <t xml:space="preserve">la tarjeta de control, la que esta al interior de la opb, o alguna de las tarjetas que se encuentran en las botoneras de hall presenta un fallo físico, dicho fallo se puede dar por alguna de las razones descritas para la tarjeta de control </t>
  </si>
  <si>
    <t>interrupción en el cableado</t>
  </si>
  <si>
    <t xml:space="preserve">el cableado que se encarga de llevar las señales presenta interrupciones, sulfatación, desgaste del aislante, o cualquier otro factor que le impida cumplir con su función </t>
  </si>
  <si>
    <t xml:space="preserve">puede darse una falla en el variador por diferentes factores, principalmente tiempo de vida o algún tipo de sobre tensión </t>
  </si>
  <si>
    <t xml:space="preserve">falla en regulación de posición o velocidad </t>
  </si>
  <si>
    <t xml:space="preserve">se presenta por falla en alguno de los componentes que ayudan a controlar la posición o el desplazamiento como el encoder </t>
  </si>
  <si>
    <t xml:space="preserve">este tipo de fallas esta relacionado al contactor específicamente, se puede dar por el uso del componente es decir cuando este cumple con su ciclo de vida </t>
  </si>
  <si>
    <t>se puede dar por el aislamiento de los contactos internos del componente, esto se da por sulfatación de la superficie de contacto o por desgaste por uso</t>
  </si>
  <si>
    <t xml:space="preserve">llega a darse el caso de que falla por las conexiones al contactor, ya que el cableado puede presentar fractura interna o total, sulfatación, o los tornillos o placas de sujeción pueden presentar un desgaste considerable o ruptura </t>
  </si>
  <si>
    <t xml:space="preserve">puede darse también porque la señal que ordena al contactor accionarse no se esta dando y puede ser realmente una falla electrónica </t>
  </si>
  <si>
    <t xml:space="preserve">falla por corte o intermitencia en la red eléctrica </t>
  </si>
  <si>
    <t xml:space="preserve">cortes de energía </t>
  </si>
  <si>
    <t>en este caso puede darse el caso de que exista un corte de energía, cambios de fases, sobre tenciones o fluctuaciones de energía</t>
  </si>
  <si>
    <t xml:space="preserve">no enciende la fuente de voltaje </t>
  </si>
  <si>
    <t xml:space="preserve">puede que estos voltajes estén ausentes porque existe un corto circuito que puede ser provocado por uno o múltiples factores  </t>
  </si>
  <si>
    <t>estas condiciones se pueden dar por factores eléctricos como lo son cambio de fases desde el exterior, o fallas en el variador, ya sea en la parte de control como la tarjeta principal propia del equipo</t>
  </si>
  <si>
    <t>sonidos fuertes, vibraciones mecánicas, desgaste del sistema</t>
  </si>
  <si>
    <t xml:space="preserve">la condición puede darse por fallas mecánicas al interior del motor, como falta de lubricación, exceso de partículas por desgaste, o en el caso de una maquina movida por imanes algún imán desalineado o fracturado </t>
  </si>
  <si>
    <t xml:space="preserve">actuadores o sensores mecánicos pegados o abiertos y no se accionan </t>
  </si>
  <si>
    <t xml:space="preserve">estos dispositivos se encuentran como sensores mecánicos a lo largo de todo el ascensor y en diferentes puntos, pueden presentarse fallas de tipo mecánico por contactos aislamiento, por fractura de los mismos, o en el caso de los actuadores con rolletes falla en el rodamiento o ruptura de estos </t>
  </si>
  <si>
    <t xml:space="preserve">falla mecánica </t>
  </si>
  <si>
    <t xml:space="preserve">por motivos mecánicos se da porque algún punto un actuador, un stop de emergencia, o la serie de cerraduras de puertas esta abierta </t>
  </si>
  <si>
    <t xml:space="preserve">falla eléctrica </t>
  </si>
  <si>
    <t>por motivos eléctricos se da por una falla en el contactor o cableado.</t>
  </si>
  <si>
    <t xml:space="preserve">puede darse por aislamiento en los contactos internos del contactor encargado del accionamiento freno por sulfatación </t>
  </si>
  <si>
    <t xml:space="preserve">falla en los micros o actuadores del freno por mala calibración o aislamiento en los contactos </t>
  </si>
  <si>
    <t xml:space="preserve">el deslizamiento en el freno se da por desgaste en el asbesto del freno o una mala calibración del mismo </t>
  </si>
  <si>
    <t xml:space="preserve">desajuste en los rodillos excéntricos que permiten el desplazamiento de la puerta, ya sea por exceso de suciedad o falla en los rodamientos </t>
  </si>
  <si>
    <t xml:space="preserve">los actuadores o contactos que aseguran el cierre de puertas están rotos o aislados </t>
  </si>
  <si>
    <t xml:space="preserve">cambio de diámetro exterior o longitud de los cables de tracción </t>
  </si>
  <si>
    <t xml:space="preserve">cables de tracción cedidos </t>
  </si>
  <si>
    <t>esta falla mecánica se produce principalmente por el uso normal del equipo y fatiga del elemento</t>
  </si>
  <si>
    <t xml:space="preserve">el gobernador puede fallar por cambio de diámetro en el cable de tracción </t>
  </si>
  <si>
    <t xml:space="preserve">por mal funcionamiento de los actuadores </t>
  </si>
  <si>
    <t xml:space="preserve">porque la pesa que mantiene la tensión necesaria en el cable no tiene la posición adecuada </t>
  </si>
  <si>
    <t>Identificación de fallas (horas)</t>
  </si>
  <si>
    <t xml:space="preserve">existe un error en la programación de la tarjeta de control, esta se puede dar por algún parámetro para su funcionamiento, versión del software del equipo o falla en la batería de respaldo en la tarjeta de control </t>
  </si>
  <si>
    <t xml:space="preserve">el ascensor no se mueve y presenta múltiples fallos o al revisar una falla aparente se encuentra que los sistemas están funcionando correctamente </t>
  </si>
  <si>
    <t xml:space="preserve">cuando se supera el tiempo de mantenimiento o cambio de las baterías </t>
  </si>
  <si>
    <t xml:space="preserve">si no se hace seguimiento de las baterías </t>
  </si>
  <si>
    <t xml:space="preserve">este daño se puede dar por un corto circuito en las baterías o en el circuito </t>
  </si>
  <si>
    <t xml:space="preserve">mala manipulación </t>
  </si>
  <si>
    <t>se da por mala manipulación</t>
  </si>
  <si>
    <t xml:space="preserve">en la realización del mantenimiento </t>
  </si>
  <si>
    <t>este se da por factores ambientales como el tipo de almacenamiento, lugar de almacenamiento, plagas, etc.</t>
  </si>
  <si>
    <t>se puede dar por desgaste o vida útil del cableado interno o externo de la ups como fatiga del recubrimiento, ruptura interna, sulfatación, etc.</t>
  </si>
  <si>
    <t xml:space="preserve">son daños que se dan principalmente por mala manipulación o uso del equipo </t>
  </si>
  <si>
    <t>Impacto 
($) millón</t>
  </si>
  <si>
    <t>EMV
valor esperado
($) millón</t>
  </si>
  <si>
    <t>Revisar condiciones del equipo en estado estacionario, como lo son los niveles adecuados de fluidos, parámetros en el display (presión, temperatura, tensión, corriente, frecuencia). Verificar el adecuado funcionamiento del cargador de la batería, y nivel de fluido batería . Validar que el pre calentador este encendido y funcionando correctamente.  adecuado nivel de combustible en tanque de reserva.</t>
  </si>
  <si>
    <t xml:space="preserve">Revisar condiciones del equipo en estado de encendido y con carga de la red, validar, parámetros en el display (presión, temperatura, tensión, corriente, frecuencia). Realizar medición de tensión en las baterías. Identificar cualquier ruido que no sea habitual.  </t>
  </si>
  <si>
    <t xml:space="preserve">Mediciones eléctricas </t>
  </si>
  <si>
    <t xml:space="preserve">Realizar medición de tensión entre fases, entre fases  y neutro, medición de puestas a tierras en los tableros eléctrico y transferencia. Medición de tensión en batería. </t>
  </si>
  <si>
    <t xml:space="preserve">Espacio Físico </t>
  </si>
  <si>
    <t>Se debe validar las condiciones de  seguridad para el ingresos al espacio donde se halla el equipo, buen estado de  la señalización en puertas, paredes y piso. validar que no hayan filtraciones de agua humedad, goteras, paredes o elementos constitutivos del área en males condiciones, iluminación buen estado, validar estado del extintor.</t>
  </si>
  <si>
    <t xml:space="preserve">Revisar las condiciones en cuanto a pintura estado de guardas de protección, gabinetes eléctricos, ductos eléctricos, cableado, borneras. Condiciones de ductos de desfogues  fuga de fluidos, juntas, sellos, inspección visual de motor y generador,  adecuado estado de la cabina insonora si cuenta con ella. Se debe revisar el cableado visible del equipo, así como el cableado que se encuentra en el lugar este en un estado óptimo, es decir que no esté expuesto, visualmente sulfatado o que haya sido cortado o desgastado por algún factor externo. Revisar que no se encuentre alguna pieza suelta o generando algún tipo de roce, por ejemplo, alguna parte de la carcasa y/o alguna parte del equipo generando ruido anormal en su funcionamiento. </t>
  </si>
  <si>
    <t>Se debe validar las condiciones de  seguridad para el ingresos al espacio donde se halla el equipo, buen estado de  la señalización en puertas, paredes y piso. validar que no hayan filtraciones de agua humedad, goteras, paredes o elementos constitutivos del área en males condiciones, iluminación en buen estado, validar estado del extintor.</t>
  </si>
  <si>
    <t xml:space="preserve">Revisar las condiciones en cuanto a pintura estado de guardas de protección, gabinetes eléctricos, ductos eléctricos, cableado, borneras. Condiciones de ductos de desfogues  fuga de fluidos, juntas, sellos, inspección visual de motor y carcasas, voluta medidores de caratula, presostato. Se debe revisar el cableado visible del equipo, así como el cableado que se encuentra en el lugar este en un estado óptimo, es decir que no esté expuesto, visualmente sulfatado o que haya sido cortado o desgastado por algún factor externo. Revisar que no se encuentre alguna pieza suelta o generando algún tipo de roce, por ejemplo, alguna parte de la carcasa y/o alguna parte del equipo generando ruido anormal en su funcionamiento. </t>
  </si>
  <si>
    <t>Revisar condiciones del equipo en estado estacionario, como lo son tensión, puesta a tierra, presión. Estado de las válvulas y ductos para verificación de fugas.</t>
  </si>
  <si>
    <t>Revisar condiciones del equipo en estado de encendido. como lo son tensión, corriente, presión, caudal. válvulas, ductos, y bypass. Estado del presostato, ruidos no habitúales y fugas de agua.</t>
  </si>
  <si>
    <t>Realizar medición de tensión entre fases, entre fases  y neutro, medición de puestas a tierras en los tableros eléctricos,</t>
  </si>
  <si>
    <t xml:space="preserve">Tipo de operación y horario de funcionamiento   control de incendio   - lunes a domingo  24 horas </t>
  </si>
  <si>
    <t xml:space="preserve">Hidráulico </t>
  </si>
  <si>
    <t xml:space="preserve">Electromecánico </t>
  </si>
  <si>
    <t xml:space="preserve">Corte energía falta combustible  </t>
  </si>
  <si>
    <t>3:33 p.m.</t>
  </si>
  <si>
    <t xml:space="preserve">Tipo de operación y horario de funcionamiento alimentación eléctrica interrumpida  lunes a domingo 24 horas </t>
  </si>
  <si>
    <t xml:space="preserve">Alarma baterías sin carga  </t>
  </si>
  <si>
    <t xml:space="preserve">Tipo de operación y horario de funcionamiento   transporte vertical  - lunes a sábado de 6 am a 6 pm </t>
  </si>
  <si>
    <t>electromecánico</t>
  </si>
  <si>
    <t>Electrohidráulico</t>
  </si>
  <si>
    <t xml:space="preserve">Tipo de operación y horario de funcionamiento presión red hidráulica  - lunes a domingo 24 horas </t>
  </si>
  <si>
    <t>HT(minutos)</t>
  </si>
  <si>
    <t>Revisión física del equipo</t>
  </si>
  <si>
    <t>7:00 a.m.</t>
  </si>
  <si>
    <t xml:space="preserve">7:00 a.m. </t>
  </si>
  <si>
    <t>7:45 a.m</t>
  </si>
  <si>
    <t xml:space="preserve">Rutina Inspección </t>
  </si>
  <si>
    <t xml:space="preserve">DESMONTE DEL EQUIPO </t>
  </si>
  <si>
    <t>1.1</t>
  </si>
  <si>
    <t>1.1.1</t>
  </si>
  <si>
    <t>1.2</t>
  </si>
  <si>
    <t>1.2.1</t>
  </si>
  <si>
    <t>1.2.2</t>
  </si>
  <si>
    <t>1.2.3</t>
  </si>
  <si>
    <t>1.3</t>
  </si>
  <si>
    <t>1.3.3</t>
  </si>
  <si>
    <t>1.3.2</t>
  </si>
  <si>
    <t>1.3.1</t>
  </si>
  <si>
    <t>1.4</t>
  </si>
  <si>
    <t>1.4.1</t>
  </si>
  <si>
    <t>1.4.2</t>
  </si>
  <si>
    <t>1.5.1</t>
  </si>
  <si>
    <t>1.5.2</t>
  </si>
  <si>
    <t>1.5.3</t>
  </si>
  <si>
    <t>1.5.4</t>
  </si>
  <si>
    <t>1.5.5</t>
  </si>
  <si>
    <t>1.5</t>
  </si>
  <si>
    <t>1.6</t>
  </si>
  <si>
    <t>1.6.1</t>
  </si>
  <si>
    <t>1.7.1</t>
  </si>
  <si>
    <t>1.7.2</t>
  </si>
  <si>
    <t>1.7</t>
  </si>
  <si>
    <t>1.8</t>
  </si>
  <si>
    <t>1.9</t>
  </si>
  <si>
    <t>1.10</t>
  </si>
  <si>
    <t>1.11</t>
  </si>
  <si>
    <t>1.12</t>
  </si>
  <si>
    <t>1.13</t>
  </si>
  <si>
    <t>1.14</t>
  </si>
  <si>
    <t>1.8.1</t>
  </si>
  <si>
    <t>1.8.2</t>
  </si>
  <si>
    <t>1.91</t>
  </si>
  <si>
    <t>1.10.1</t>
  </si>
  <si>
    <t>1.10.2</t>
  </si>
  <si>
    <t>1.11.1</t>
  </si>
  <si>
    <t>1.11.2</t>
  </si>
  <si>
    <t>1.11.3</t>
  </si>
  <si>
    <t>1.11.4</t>
  </si>
  <si>
    <t>1.12.1</t>
  </si>
  <si>
    <t>1.12.2</t>
  </si>
  <si>
    <t>1.12.3</t>
  </si>
  <si>
    <t>1.12.4</t>
  </si>
  <si>
    <t>1.13.1</t>
  </si>
  <si>
    <t>1.14.1</t>
  </si>
  <si>
    <t>1.14.2</t>
  </si>
  <si>
    <t>1.14.3</t>
  </si>
  <si>
    <t>1.14.4</t>
  </si>
  <si>
    <t>Se puede dar por una falla en el cargador de las baterías de la ups por sus componentes, lo que causa que las mismas no reciban carga</t>
  </si>
  <si>
    <t>Se da porque las baterías de soporte superan su vida útil, empezando a deteriorarse y retener una menor cantidad de carga</t>
  </si>
  <si>
    <t>Se puede dar porque las baterías aunque retienen carga aparente, la carga de sostenimiento no es suficiente y al conectar un equipo al sistema el voltaje no se mantiene y su valor cae mas allá del limite de funcionamiento</t>
  </si>
  <si>
    <t xml:space="preserve">Las baterias no tienen carga suficiente </t>
  </si>
  <si>
    <t xml:space="preserve">La ups se acciona pero no brinda el soporte energetico cuando ocurre un corte de energia </t>
  </si>
  <si>
    <t>Impacto operacional (IO)</t>
  </si>
  <si>
    <t>Eléctrico</t>
  </si>
  <si>
    <t xml:space="preserve">Eléctrico y químico </t>
  </si>
  <si>
    <t xml:space="preserve">Físico </t>
  </si>
  <si>
    <t>Físico, ambiental</t>
  </si>
  <si>
    <t xml:space="preserve">Físico, humano </t>
  </si>
  <si>
    <t xml:space="preserve">Existe una falla en la programación que impide el monitoreo y/o funcionamiento normal de la ups </t>
  </si>
  <si>
    <t xml:space="preserve">Cuando hay descargas atmosféricas o mala manipulación </t>
  </si>
  <si>
    <t>Depende de factores externos</t>
  </si>
  <si>
    <t>Cuando hay picos eléctricos o exceso de estática</t>
  </si>
  <si>
    <t>Cuando hay humedad o corto circuito</t>
  </si>
  <si>
    <t xml:space="preserve">Cuando se cumple el ciclo de vida del cableado o cuando hay sobre voltajes </t>
  </si>
  <si>
    <t>Cuando fallan componentes (led)</t>
  </si>
  <si>
    <t>Cuando hay fluctuaciones o descargas atmosféricas</t>
  </si>
  <si>
    <t xml:space="preserve">Cuando hay cambios en la alimentación o daños en el control de potencia </t>
  </si>
  <si>
    <t xml:space="preserve">En funcionamiento normal del equipo </t>
  </si>
  <si>
    <t xml:space="preserve">Cuando hay corto circuito </t>
  </si>
  <si>
    <t xml:space="preserve">Cuando faltan o fallan señales </t>
  </si>
  <si>
    <t xml:space="preserve">Cuando cumple ciclo de vida </t>
  </si>
  <si>
    <t xml:space="preserve">Cuando no hay mantenimiento o seguimiento del equipo </t>
  </si>
  <si>
    <t xml:space="preserve">Cuando existe exceso de suciedad o humedad </t>
  </si>
  <si>
    <t xml:space="preserve">Cuando hay suciedad o humedad en el equipo </t>
  </si>
  <si>
    <t xml:space="preserve">Cuando no hay mantenimiento, seguimiento o mala calibración del equipo </t>
  </si>
  <si>
    <t xml:space="preserve">Cuando supera los 5 años de uso el equipo </t>
  </si>
  <si>
    <t>Si no hay control de potencia del equipo o mala parametrización</t>
  </si>
  <si>
    <t xml:space="preserve">Cuando supera la velocidad o cuando no se hace la revisión correspondiente </t>
  </si>
  <si>
    <t>MEDIO</t>
  </si>
  <si>
    <t>BAJO</t>
  </si>
  <si>
    <t>Mecánico</t>
  </si>
  <si>
    <t>Mecánico, eléctrico</t>
  </si>
  <si>
    <t>de 1-10</t>
  </si>
  <si>
    <t>60-100</t>
  </si>
  <si>
    <t>de 10-30</t>
  </si>
  <si>
    <t>30-60</t>
  </si>
  <si>
    <t>Análisis cuantitativo</t>
  </si>
  <si>
    <t>Aceptar el riesgo si se materializa dado que la probabilidad de ocurrencia es baja</t>
  </si>
  <si>
    <t xml:space="preserve">Mantener los procedimientos establecidos en el plan de mantenimiento del equipo, administrar un inventario básico de repuestos de mayor rotación </t>
  </si>
  <si>
    <t>Soporte en sitio en horas de prestación de servicio, diagnóstico y definición de fallas para realizar intervenciones programadas</t>
  </si>
  <si>
    <t>Administrar un inventario básico de repuestos de mayor rotación e intervenir el equipo al presentarse la falla, según el grado de afectación</t>
  </si>
  <si>
    <t>Suspensión del equipo</t>
  </si>
  <si>
    <t>Soporte en sitio en horas de prestación de servicio, intervención de equipos alternos</t>
  </si>
  <si>
    <t>Habilitar un equipo alterno que cumpla la prestación del servicio, en ausencia del principal</t>
  </si>
  <si>
    <t>de 6 meses a 1 año</t>
  </si>
  <si>
    <t>3.1</t>
  </si>
  <si>
    <t>3.2</t>
  </si>
  <si>
    <t>3.3</t>
  </si>
  <si>
    <t>3.4</t>
  </si>
  <si>
    <t>3.1.1</t>
  </si>
  <si>
    <t>3.1.2</t>
  </si>
  <si>
    <t>3.1.3</t>
  </si>
  <si>
    <t>3.1.4</t>
  </si>
  <si>
    <t>3.1.5</t>
  </si>
  <si>
    <t>3.2.1</t>
  </si>
  <si>
    <t>3.2.2</t>
  </si>
  <si>
    <t>3.2.3</t>
  </si>
  <si>
    <t>3.2.4</t>
  </si>
  <si>
    <t>3.2.5</t>
  </si>
  <si>
    <t>3.3.1</t>
  </si>
  <si>
    <t>3.3.2</t>
  </si>
  <si>
    <t>3.4.1</t>
  </si>
  <si>
    <t xml:space="preserve">Cuando se va a poner en funcionamiento el equipo  </t>
  </si>
  <si>
    <t>Electromecánico</t>
  </si>
  <si>
    <t>Ambiente</t>
  </si>
  <si>
    <t xml:space="preserve">Daño inminente de los dispositivos </t>
  </si>
  <si>
    <t>Soporte en sitio, diagnóstico y definición de fallas para realizar intervenciones programadas</t>
  </si>
  <si>
    <t xml:space="preserve">Averia o daño de los dispositivos </t>
  </si>
  <si>
    <t>4.1</t>
  </si>
  <si>
    <t>4.2</t>
  </si>
  <si>
    <t>4.3</t>
  </si>
  <si>
    <t xml:space="preserve">Cuando se va  poner en funcionamiento el equipo  </t>
  </si>
  <si>
    <t xml:space="preserve">Electromecánico  </t>
  </si>
  <si>
    <t xml:space="preserve">Corto circuito por diferentes factores: ambientales, fluctuaciones de corriente, fatiga de componentes o cableado </t>
  </si>
  <si>
    <t xml:space="preserve">Afectación de la red </t>
  </si>
  <si>
    <t>No hay suministro de agua, o viene con contaminantes que vulneran el equipo</t>
  </si>
  <si>
    <t>Daño de la bomba hidráulica o de sus partes constitutivas</t>
  </si>
  <si>
    <t>4.1.1</t>
  </si>
  <si>
    <t>4.1.2</t>
  </si>
  <si>
    <t>4.13</t>
  </si>
  <si>
    <t>4.1.4</t>
  </si>
  <si>
    <t>4.1.5</t>
  </si>
  <si>
    <t>4.2.1</t>
  </si>
  <si>
    <t>4.2.2</t>
  </si>
  <si>
    <t>4.3.1</t>
  </si>
  <si>
    <t>5.1</t>
  </si>
  <si>
    <t>5.2</t>
  </si>
  <si>
    <t>5.3</t>
  </si>
  <si>
    <t>5.1.1</t>
  </si>
  <si>
    <t>5.1.2</t>
  </si>
  <si>
    <t>5.1.3</t>
  </si>
  <si>
    <t>5.1.4</t>
  </si>
  <si>
    <t>5.1.5</t>
  </si>
  <si>
    <t>5.1.6</t>
  </si>
  <si>
    <t>5.1.7</t>
  </si>
  <si>
    <t>5.2.1</t>
  </si>
  <si>
    <t>5.2.2</t>
  </si>
  <si>
    <t>5.2.3</t>
  </si>
  <si>
    <t>5.3.1</t>
  </si>
  <si>
    <t>ALTO</t>
  </si>
  <si>
    <t>Valoración</t>
  </si>
  <si>
    <t>Rango</t>
  </si>
  <si>
    <t>Muy Alto</t>
  </si>
  <si>
    <t>Matriz de valoración de IxP</t>
  </si>
  <si>
    <t>De 1-10</t>
  </si>
  <si>
    <t>De 10-30</t>
  </si>
  <si>
    <t>De 30-60</t>
  </si>
  <si>
    <t>De 60-100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</si>
</sst>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 #,##0_-;\-&quot;$&quot;\ * #,##0_-;_-&quot;$&quot;\ * &quot;-&quot;_-;_-@_-"/>
    <numFmt numFmtId="41" formatCode="_-* #,##0_-;\-* #,##0_-;_-* &quot;-&quot;_-;_-@_-"/>
    <numFmt numFmtId="164" formatCode="0.0"/>
    <numFmt numFmtId="165" formatCode="0.000"/>
    <numFmt numFmtId="166" formatCode="#,##0_ ;\-#,##0\ "/>
  </numFmts>
  <fonts count="17" x14ac:knownFonts="1">
    <font>
      <sz val="11"/>
      <color theme="1"/>
      <name val="Calibri"/>
      <family val="2"/>
      <scheme val="minor"/>
    </font>
    <font>
      <sz val="11"/>
      <color theme="1"/>
      <name val="Arial"/>
      <family val="2"/>
    </font>
    <font>
      <b/>
      <sz val="11"/>
      <color theme="1"/>
      <name val="Calibri"/>
      <family val="2"/>
      <scheme val="minor"/>
    </font>
    <font>
      <b/>
      <sz val="12"/>
      <name val="Calibri"/>
      <family val="2"/>
      <scheme val="minor"/>
    </font>
    <font>
      <b/>
      <sz val="12"/>
      <color theme="1"/>
      <name val="Calibri"/>
      <family val="2"/>
      <scheme val="minor"/>
    </font>
    <font>
      <sz val="11"/>
      <color theme="1"/>
      <name val="Calibri"/>
      <family val="2"/>
      <scheme val="minor"/>
    </font>
    <font>
      <b/>
      <sz val="10"/>
      <color theme="0"/>
      <name val="Arial"/>
      <family val="2"/>
    </font>
    <font>
      <sz val="10"/>
      <color theme="1"/>
      <name val="Arial"/>
      <family val="2"/>
    </font>
    <font>
      <b/>
      <sz val="11"/>
      <color theme="1"/>
      <name val="Arial"/>
      <family val="2"/>
    </font>
    <font>
      <b/>
      <sz val="10"/>
      <color theme="1"/>
      <name val="Calibri"/>
      <family val="2"/>
      <scheme val="minor"/>
    </font>
    <font>
      <sz val="22"/>
      <color theme="1"/>
      <name val="Calibri"/>
      <family val="2"/>
      <scheme val="minor"/>
    </font>
    <font>
      <b/>
      <sz val="10"/>
      <color theme="1"/>
      <name val="Calibri Light"/>
      <family val="2"/>
      <scheme val="major"/>
    </font>
    <font>
      <sz val="11"/>
      <color theme="1"/>
      <name val="Calibri"/>
      <family val="2"/>
    </font>
    <font>
      <sz val="10"/>
      <color theme="1"/>
      <name val="Calibri"/>
      <family val="2"/>
      <scheme val="minor"/>
    </font>
    <font>
      <b/>
      <sz val="10"/>
      <color theme="1"/>
      <name val="Arial"/>
      <family val="2"/>
    </font>
    <font>
      <sz val="10"/>
      <name val="Arial"/>
      <family val="2"/>
    </font>
    <font>
      <sz val="10"/>
      <color theme="0"/>
      <name val="Arial"/>
      <family val="2"/>
    </font>
  </fonts>
  <fills count="16">
    <fill>
      <patternFill patternType="none"/>
    </fill>
    <fill>
      <patternFill patternType="gray125"/>
    </fill>
    <fill>
      <patternFill patternType="solid">
        <fgColor theme="7" tint="-0.249977111117893"/>
        <bgColor indexed="64"/>
      </patternFill>
    </fill>
    <fill>
      <patternFill patternType="solid">
        <fgColor rgb="FF00B050"/>
        <bgColor indexed="64"/>
      </patternFill>
    </fill>
    <fill>
      <patternFill patternType="solid">
        <fgColor rgb="FFFFC000"/>
        <bgColor indexed="64"/>
      </patternFill>
    </fill>
    <fill>
      <patternFill patternType="solid">
        <fgColor theme="2" tint="-0.249977111117893"/>
        <bgColor indexed="64"/>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5"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42" fontId="5" fillId="0" borderId="0" applyFont="0" applyFill="0" applyBorder="0" applyAlignment="0" applyProtection="0"/>
    <xf numFmtId="9" fontId="5" fillId="0" borderId="0" applyFont="0" applyFill="0" applyBorder="0" applyAlignment="0" applyProtection="0"/>
    <xf numFmtId="41" fontId="5" fillId="0" borderId="0" applyFont="0" applyFill="0" applyBorder="0" applyAlignment="0" applyProtection="0"/>
  </cellStyleXfs>
  <cellXfs count="135">
    <xf numFmtId="0" fontId="0" fillId="0" borderId="0" xfId="0"/>
    <xf numFmtId="0" fontId="1" fillId="0" borderId="0" xfId="0" applyFont="1"/>
    <xf numFmtId="0" fontId="0" fillId="0" borderId="1" xfId="0" applyBorder="1" applyAlignment="1">
      <alignment vertical="center" wrapText="1"/>
    </xf>
    <xf numFmtId="0" fontId="0" fillId="0" borderId="1" xfId="0" applyBorder="1"/>
    <xf numFmtId="17" fontId="0" fillId="0" borderId="0" xfId="0" applyNumberFormat="1" applyAlignment="1">
      <alignment horizontal="center"/>
    </xf>
    <xf numFmtId="0" fontId="0" fillId="0" borderId="1" xfId="0" applyBorder="1" applyAlignment="1">
      <alignment vertical="top" wrapText="1"/>
    </xf>
    <xf numFmtId="0" fontId="4" fillId="0" borderId="1" xfId="0" applyFont="1" applyBorder="1"/>
    <xf numFmtId="0" fontId="0" fillId="8" borderId="1" xfId="0" applyFill="1" applyBorder="1"/>
    <xf numFmtId="0" fontId="0" fillId="9" borderId="1" xfId="0" applyFill="1" applyBorder="1"/>
    <xf numFmtId="0" fontId="0" fillId="7" borderId="1" xfId="0" applyFill="1" applyBorder="1"/>
    <xf numFmtId="0" fontId="1" fillId="0" borderId="0" xfId="0" applyFont="1" applyAlignment="1">
      <alignment horizontal="center" vertical="center" wrapText="1"/>
    </xf>
    <xf numFmtId="0" fontId="1" fillId="0" borderId="0" xfId="0" applyFont="1" applyAlignment="1">
      <alignment horizontal="center" vertical="center"/>
    </xf>
    <xf numFmtId="0" fontId="0" fillId="0" borderId="0" xfId="0" applyAlignment="1">
      <alignment horizontal="center"/>
    </xf>
    <xf numFmtId="2" fontId="1" fillId="0" borderId="0" xfId="0" applyNumberFormat="1" applyFont="1"/>
    <xf numFmtId="2" fontId="1" fillId="0" borderId="0" xfId="0" applyNumberFormat="1" applyFont="1" applyAlignment="1">
      <alignment horizontal="center" vertical="center" wrapText="1"/>
    </xf>
    <xf numFmtId="0" fontId="2" fillId="0" borderId="4" xfId="0" applyFont="1" applyBorder="1" applyAlignment="1"/>
    <xf numFmtId="17" fontId="0" fillId="0" borderId="1" xfId="0" applyNumberFormat="1" applyBorder="1" applyAlignment="1">
      <alignment horizontal="center"/>
    </xf>
    <xf numFmtId="16" fontId="0" fillId="0" borderId="1" xfId="0" applyNumberFormat="1" applyBorder="1"/>
    <xf numFmtId="0" fontId="0" fillId="0" borderId="1" xfId="0" applyBorder="1" applyAlignment="1">
      <alignment horizontal="center"/>
    </xf>
    <xf numFmtId="0" fontId="0" fillId="0" borderId="0" xfId="0" applyAlignment="1">
      <alignment horizontal="center"/>
    </xf>
    <xf numFmtId="0" fontId="7" fillId="0" borderId="1" xfId="0" applyFont="1" applyBorder="1" applyAlignment="1">
      <alignment vertical="center"/>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3" fillId="10" borderId="1" xfId="0" applyFont="1" applyFill="1" applyBorder="1" applyAlignment="1">
      <alignment horizontal="center" vertical="center"/>
    </xf>
    <xf numFmtId="0" fontId="2" fillId="10" borderId="1" xfId="0" applyFont="1" applyFill="1" applyBorder="1" applyAlignment="1">
      <alignment vertical="center"/>
    </xf>
    <xf numFmtId="0" fontId="2" fillId="10" borderId="1" xfId="0" applyFont="1" applyFill="1" applyBorder="1" applyAlignment="1">
      <alignment vertical="center" wrapText="1"/>
    </xf>
    <xf numFmtId="0" fontId="0" fillId="10" borderId="1" xfId="0" applyFill="1" applyBorder="1" applyAlignment="1">
      <alignment horizontal="center"/>
    </xf>
    <xf numFmtId="0" fontId="2" fillId="10" borderId="1" xfId="0" applyFont="1" applyFill="1" applyBorder="1" applyAlignment="1">
      <alignment horizontal="center" vertical="center"/>
    </xf>
    <xf numFmtId="164" fontId="7" fillId="0" borderId="1" xfId="0" applyNumberFormat="1" applyFont="1" applyBorder="1" applyAlignment="1">
      <alignment horizontal="center" vertical="center"/>
    </xf>
    <xf numFmtId="0" fontId="2" fillId="10" borderId="1" xfId="0" applyFont="1" applyFill="1" applyBorder="1"/>
    <xf numFmtId="17" fontId="2" fillId="10" borderId="1" xfId="0" applyNumberFormat="1" applyFont="1" applyFill="1" applyBorder="1" applyAlignment="1">
      <alignment horizontal="center"/>
    </xf>
    <xf numFmtId="16" fontId="2" fillId="10" borderId="1" xfId="0" applyNumberFormat="1" applyFont="1" applyFill="1" applyBorder="1" applyAlignment="1">
      <alignment horizontal="center"/>
    </xf>
    <xf numFmtId="0" fontId="2" fillId="10" borderId="1" xfId="0" applyFont="1" applyFill="1" applyBorder="1" applyAlignment="1">
      <alignment horizontal="center"/>
    </xf>
    <xf numFmtId="0" fontId="0" fillId="0" borderId="0" xfId="0" applyAlignment="1"/>
    <xf numFmtId="0" fontId="9" fillId="12" borderId="1" xfId="0" applyFont="1" applyFill="1" applyBorder="1" applyAlignment="1">
      <alignment horizontal="center" vertical="top"/>
    </xf>
    <xf numFmtId="0" fontId="2" fillId="0" borderId="0" xfId="0" applyFont="1" applyAlignment="1">
      <alignment horizontal="center"/>
    </xf>
    <xf numFmtId="17" fontId="9" fillId="12" borderId="1" xfId="0" applyNumberFormat="1" applyFont="1" applyFill="1" applyBorder="1" applyAlignment="1">
      <alignment horizontal="center" vertical="top"/>
    </xf>
    <xf numFmtId="0" fontId="2" fillId="0" borderId="0" xfId="0" applyFont="1" applyBorder="1" applyAlignment="1">
      <alignment horizontal="center"/>
    </xf>
    <xf numFmtId="0" fontId="11" fillId="11" borderId="1" xfId="0" applyFont="1" applyFill="1" applyBorder="1" applyAlignment="1">
      <alignment horizontal="center" vertical="top"/>
    </xf>
    <xf numFmtId="0" fontId="11" fillId="11" borderId="3" xfId="0" applyFont="1" applyFill="1" applyBorder="1" applyAlignment="1">
      <alignment horizontal="center"/>
    </xf>
    <xf numFmtId="0" fontId="11" fillId="11" borderId="1" xfId="0" applyFont="1" applyFill="1" applyBorder="1" applyAlignment="1">
      <alignment horizontal="center"/>
    </xf>
    <xf numFmtId="0" fontId="11" fillId="14" borderId="1" xfId="0" applyFont="1" applyFill="1" applyBorder="1" applyAlignment="1">
      <alignment horizontal="center"/>
    </xf>
    <xf numFmtId="0" fontId="0" fillId="14" borderId="1" xfId="0" applyFill="1" applyBorder="1" applyAlignment="1">
      <alignment horizontal="center"/>
    </xf>
    <xf numFmtId="0" fontId="12" fillId="14" borderId="1" xfId="0" applyFont="1" applyFill="1" applyBorder="1" applyAlignment="1">
      <alignment horizontal="center"/>
    </xf>
    <xf numFmtId="0" fontId="13" fillId="0" borderId="1" xfId="0" applyFont="1" applyBorder="1" applyAlignment="1">
      <alignment horizontal="center" vertical="center" wrapText="1"/>
    </xf>
    <xf numFmtId="15" fontId="13" fillId="0" borderId="1" xfId="0" applyNumberFormat="1" applyFont="1" applyBorder="1" applyAlignment="1">
      <alignment horizontal="center" vertical="center" wrapText="1"/>
    </xf>
    <xf numFmtId="18" fontId="13" fillId="0" borderId="1" xfId="0" applyNumberFormat="1" applyFont="1" applyBorder="1" applyAlignment="1">
      <alignment horizontal="center" vertical="center"/>
    </xf>
    <xf numFmtId="20" fontId="13"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164" fontId="13" fillId="0" borderId="1" xfId="0" applyNumberFormat="1" applyFont="1" applyBorder="1" applyAlignment="1">
      <alignment horizontal="center" vertical="center"/>
    </xf>
    <xf numFmtId="164"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13" fillId="0" borderId="0" xfId="0" applyFont="1" applyBorder="1" applyAlignment="1">
      <alignment horizontal="center" vertical="center"/>
    </xf>
    <xf numFmtId="0" fontId="13" fillId="0" borderId="2" xfId="0" applyFont="1" applyBorder="1" applyAlignment="1">
      <alignment horizontal="center" vertical="center" wrapText="1"/>
    </xf>
    <xf numFmtId="15" fontId="13" fillId="0" borderId="2" xfId="0" applyNumberFormat="1" applyFont="1" applyBorder="1" applyAlignment="1">
      <alignment horizontal="center" vertical="center" wrapText="1"/>
    </xf>
    <xf numFmtId="18" fontId="13" fillId="0" borderId="2" xfId="0" applyNumberFormat="1" applyFont="1" applyBorder="1" applyAlignment="1">
      <alignment horizontal="center" vertical="center"/>
    </xf>
    <xf numFmtId="20" fontId="13" fillId="0" borderId="2" xfId="0" applyNumberFormat="1" applyFont="1" applyBorder="1" applyAlignment="1">
      <alignment horizontal="center" vertical="center" wrapText="1"/>
    </xf>
    <xf numFmtId="0" fontId="13" fillId="0" borderId="2" xfId="0" applyFont="1" applyBorder="1" applyAlignment="1">
      <alignment horizontal="center" vertical="center"/>
    </xf>
    <xf numFmtId="0" fontId="13" fillId="0" borderId="2" xfId="0" applyFont="1" applyBorder="1" applyAlignment="1">
      <alignment horizontal="center" vertical="top" wrapText="1"/>
    </xf>
    <xf numFmtId="0" fontId="13" fillId="0" borderId="1" xfId="0" applyFont="1" applyBorder="1" applyAlignment="1">
      <alignment horizontal="center" vertical="top" wrapText="1"/>
    </xf>
    <xf numFmtId="0" fontId="13" fillId="0" borderId="0" xfId="0" applyFont="1" applyBorder="1" applyAlignment="1">
      <alignment horizontal="center" vertical="center" wrapText="1"/>
    </xf>
    <xf numFmtId="15" fontId="13" fillId="0" borderId="0" xfId="0" applyNumberFormat="1" applyFont="1" applyBorder="1" applyAlignment="1">
      <alignment horizontal="center" vertical="center" wrapText="1"/>
    </xf>
    <xf numFmtId="20" fontId="13" fillId="0" borderId="0" xfId="0" applyNumberFormat="1" applyFont="1" applyBorder="1" applyAlignment="1">
      <alignment horizontal="center" vertical="center" wrapText="1"/>
    </xf>
    <xf numFmtId="0" fontId="14" fillId="0" borderId="1" xfId="0" applyFont="1" applyBorder="1" applyAlignment="1">
      <alignment horizontal="center" vertical="center"/>
    </xf>
    <xf numFmtId="1" fontId="7"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wrapText="1"/>
    </xf>
    <xf numFmtId="0" fontId="7" fillId="0" borderId="1" xfId="0" applyFont="1" applyBorder="1" applyAlignment="1">
      <alignment horizontal="center" wrapText="1"/>
    </xf>
    <xf numFmtId="0" fontId="14" fillId="0" borderId="1" xfId="0" applyFont="1" applyBorder="1" applyAlignment="1">
      <alignment horizontal="center" vertical="center"/>
    </xf>
    <xf numFmtId="0" fontId="1" fillId="0" borderId="0" xfId="0" applyFont="1" applyAlignment="1">
      <alignment horizontal="left" vertical="center"/>
    </xf>
    <xf numFmtId="0" fontId="7" fillId="0" borderId="1" xfId="0" applyFont="1" applyFill="1" applyBorder="1" applyAlignment="1">
      <alignment horizontal="left" vertical="center" wrapText="1"/>
    </xf>
    <xf numFmtId="1" fontId="7" fillId="0" borderId="1" xfId="0" applyNumberFormat="1" applyFont="1" applyBorder="1" applyAlignment="1">
      <alignment horizontal="center" vertical="center" wrapText="1"/>
    </xf>
    <xf numFmtId="0" fontId="0" fillId="15" borderId="1" xfId="0" applyFill="1" applyBorder="1"/>
    <xf numFmtId="0" fontId="7" fillId="0" borderId="1" xfId="3" applyNumberFormat="1" applyFont="1" applyBorder="1" applyAlignment="1">
      <alignment horizontal="center" vertical="center"/>
    </xf>
    <xf numFmtId="0" fontId="1" fillId="0" borderId="0" xfId="0" applyNumberFormat="1" applyFont="1" applyAlignment="1">
      <alignment horizontal="center" vertical="center"/>
    </xf>
    <xf numFmtId="0" fontId="7" fillId="0" borderId="2" xfId="0" applyFont="1" applyBorder="1" applyAlignment="1">
      <alignment horizontal="left" vertical="center" wrapText="1"/>
    </xf>
    <xf numFmtId="0" fontId="15" fillId="0" borderId="1" xfId="0" applyFont="1" applyFill="1" applyBorder="1" applyAlignment="1">
      <alignment horizontal="left" vertical="center" wrapText="1"/>
    </xf>
    <xf numFmtId="9" fontId="7" fillId="0" borderId="1" xfId="2" applyFont="1" applyBorder="1" applyAlignment="1">
      <alignment horizontal="center" vertical="center"/>
    </xf>
    <xf numFmtId="0" fontId="14" fillId="0" borderId="1" xfId="0" applyFont="1" applyBorder="1" applyAlignment="1">
      <alignment horizontal="center" vertical="center" wrapText="1"/>
    </xf>
    <xf numFmtId="0" fontId="0" fillId="0" borderId="0" xfId="0" applyAlignment="1">
      <alignment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left" vertical="center" wrapText="1"/>
    </xf>
    <xf numFmtId="1" fontId="7" fillId="0" borderId="1" xfId="1" applyNumberFormat="1" applyFont="1" applyBorder="1" applyAlignment="1">
      <alignment horizontal="center" vertical="center"/>
    </xf>
    <xf numFmtId="166" fontId="7" fillId="0" borderId="1" xfId="3" applyNumberFormat="1" applyFont="1" applyBorder="1" applyAlignment="1">
      <alignment horizontal="center" vertical="center"/>
    </xf>
    <xf numFmtId="0" fontId="2" fillId="10" borderId="0" xfId="0" applyFont="1" applyFill="1" applyBorder="1"/>
    <xf numFmtId="0" fontId="0" fillId="10" borderId="6" xfId="0" applyFill="1" applyBorder="1"/>
    <xf numFmtId="0" fontId="0" fillId="10" borderId="17" xfId="0" applyFill="1" applyBorder="1"/>
    <xf numFmtId="0" fontId="0" fillId="10" borderId="18" xfId="0" applyFill="1" applyBorder="1"/>
    <xf numFmtId="0" fontId="0" fillId="10" borderId="7" xfId="0" applyFill="1" applyBorder="1" applyAlignment="1">
      <alignment horizontal="center"/>
    </xf>
    <xf numFmtId="0" fontId="0" fillId="10" borderId="8" xfId="0" applyFill="1" applyBorder="1" applyAlignment="1">
      <alignment horizontal="center"/>
    </xf>
    <xf numFmtId="0" fontId="0" fillId="10" borderId="9" xfId="0" applyFill="1" applyBorder="1" applyAlignment="1">
      <alignment horizontal="center"/>
    </xf>
    <xf numFmtId="0" fontId="0" fillId="0" borderId="4" xfId="0" applyBorder="1" applyAlignment="1">
      <alignment horizontal="left" wrapText="1"/>
    </xf>
    <xf numFmtId="0" fontId="0" fillId="0" borderId="5" xfId="0" applyBorder="1" applyAlignment="1">
      <alignment horizontal="left" wrapText="1"/>
    </xf>
    <xf numFmtId="0" fontId="2" fillId="10" borderId="1" xfId="0" applyFont="1" applyFill="1" applyBorder="1" applyAlignment="1">
      <alignment horizontal="center"/>
    </xf>
    <xf numFmtId="0" fontId="2" fillId="10" borderId="1" xfId="0" applyFont="1" applyFill="1" applyBorder="1" applyAlignment="1">
      <alignment horizontal="center" vertical="center"/>
    </xf>
    <xf numFmtId="0" fontId="0" fillId="0" borderId="1" xfId="0" applyBorder="1" applyAlignment="1">
      <alignment horizontal="center"/>
    </xf>
    <xf numFmtId="0" fontId="0" fillId="0" borderId="1" xfId="0" applyFill="1"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10" borderId="1" xfId="0" applyFill="1" applyBorder="1" applyAlignment="1">
      <alignment horizontal="center"/>
    </xf>
    <xf numFmtId="0" fontId="0" fillId="0" borderId="11" xfId="0" applyBorder="1" applyAlignment="1">
      <alignment horizontal="center" vertical="center" textRotation="90"/>
    </xf>
    <xf numFmtId="0" fontId="0" fillId="0" borderId="12" xfId="0" applyBorder="1" applyAlignment="1">
      <alignment horizontal="center" vertical="center" textRotation="90"/>
    </xf>
    <xf numFmtId="0" fontId="0" fillId="0" borderId="13" xfId="0" applyBorder="1" applyAlignment="1">
      <alignment horizontal="center" vertical="center" textRotation="90"/>
    </xf>
    <xf numFmtId="0" fontId="7"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7" fillId="0" borderId="1" xfId="0" applyFont="1" applyBorder="1" applyAlignment="1">
      <alignment horizontal="center" vertical="center"/>
    </xf>
    <xf numFmtId="0" fontId="6" fillId="7" borderId="1" xfId="0" applyFont="1" applyFill="1" applyBorder="1" applyAlignment="1">
      <alignment horizontal="center" vertical="center"/>
    </xf>
    <xf numFmtId="0" fontId="16" fillId="7"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2" fontId="7" fillId="0" borderId="1" xfId="0" applyNumberFormat="1" applyFont="1" applyBorder="1" applyAlignment="1">
      <alignment horizontal="center" vertical="center" wrapText="1"/>
    </xf>
    <xf numFmtId="0" fontId="6" fillId="4"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6" fillId="5" borderId="1" xfId="0" applyFont="1" applyFill="1" applyBorder="1" applyAlignment="1">
      <alignment horizontal="center" vertical="center"/>
    </xf>
    <xf numFmtId="2" fontId="6" fillId="2" borderId="1" xfId="0" applyNumberFormat="1" applyFont="1" applyFill="1" applyBorder="1" applyAlignment="1">
      <alignment horizontal="center" vertical="center" wrapText="1"/>
    </xf>
    <xf numFmtId="0" fontId="6" fillId="3" borderId="1" xfId="0" applyNumberFormat="1"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7" borderId="1" xfId="0" applyFont="1" applyFill="1" applyBorder="1" applyAlignment="1">
      <alignment horizontal="left" vertical="center" wrapText="1"/>
    </xf>
    <xf numFmtId="0" fontId="14" fillId="0" borderId="1" xfId="0" applyFont="1" applyBorder="1" applyAlignment="1">
      <alignment horizontal="center" vertical="center"/>
    </xf>
    <xf numFmtId="0" fontId="8" fillId="11" borderId="7" xfId="0" applyFont="1" applyFill="1" applyBorder="1" applyAlignment="1">
      <alignment horizontal="center" vertical="center"/>
    </xf>
    <xf numFmtId="0" fontId="8" fillId="11" borderId="8" xfId="0" applyFont="1" applyFill="1" applyBorder="1" applyAlignment="1">
      <alignment horizontal="center" vertical="center"/>
    </xf>
    <xf numFmtId="0" fontId="8" fillId="11" borderId="9" xfId="0" applyFont="1" applyFill="1" applyBorder="1" applyAlignment="1">
      <alignment horizontal="center" vertical="center"/>
    </xf>
    <xf numFmtId="0" fontId="8" fillId="11" borderId="10" xfId="0" applyFont="1" applyFill="1" applyBorder="1" applyAlignment="1">
      <alignment horizontal="center" vertical="center" wrapText="1"/>
    </xf>
    <xf numFmtId="0" fontId="8" fillId="11" borderId="0"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2" fillId="13"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10" fillId="0" borderId="1" xfId="0" applyFont="1" applyBorder="1" applyAlignment="1">
      <alignment horizontal="center" vertical="center"/>
    </xf>
    <xf numFmtId="0" fontId="2" fillId="0" borderId="1" xfId="0" applyFont="1" applyBorder="1" applyAlignment="1">
      <alignment horizontal="center" vertical="center"/>
    </xf>
  </cellXfs>
  <cellStyles count="4">
    <cellStyle name="Millares [0]" xfId="3" builtinId="6"/>
    <cellStyle name="Moneda [0]" xfId="1" builtinId="7"/>
    <cellStyle name="Normal" xfId="0" builtinId="0"/>
    <cellStyle name="Porcentaje" xfId="2" builtinId="5"/>
  </cellStyles>
  <dxfs count="0"/>
  <tableStyles count="0" defaultTableStyle="TableStyleMedium2" defaultPivotStyle="PivotStyleLight16"/>
  <colors>
    <mruColors>
      <color rgb="FF3D89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29"/>
  <sheetViews>
    <sheetView tabSelected="1" topLeftCell="A7" workbookViewId="0">
      <selection activeCell="C14" sqref="C14:D14"/>
    </sheetView>
  </sheetViews>
  <sheetFormatPr baseColWidth="10" defaultRowHeight="14.5" x14ac:dyDescent="0.35"/>
  <cols>
    <col min="1" max="1" width="2.7265625" customWidth="1"/>
    <col min="2" max="2" width="21" customWidth="1"/>
    <col min="3" max="3" width="17.453125" customWidth="1"/>
    <col min="4" max="4" width="21.26953125" customWidth="1"/>
    <col min="5" max="5" width="22.7265625" customWidth="1"/>
    <col min="6" max="6" width="16.54296875" customWidth="1"/>
    <col min="7" max="7" width="20.7265625" customWidth="1"/>
    <col min="8" max="8" width="3.7265625" bestFit="1" customWidth="1"/>
    <col min="9" max="18" width="3.7265625" customWidth="1"/>
    <col min="19" max="19" width="10.453125" bestFit="1" customWidth="1"/>
    <col min="20" max="20" width="9.54296875" bestFit="1" customWidth="1"/>
  </cols>
  <sheetData>
    <row r="2" spans="2:20" ht="15.75" customHeight="1" x14ac:dyDescent="0.35">
      <c r="B2" s="15" t="s">
        <v>41</v>
      </c>
      <c r="C2" s="96" t="s">
        <v>128</v>
      </c>
      <c r="D2" s="96"/>
      <c r="E2" s="96"/>
      <c r="F2" s="96"/>
    </row>
    <row r="3" spans="2:20" ht="15.5" x14ac:dyDescent="0.35">
      <c r="B3" s="3"/>
      <c r="C3" s="23" t="s">
        <v>43</v>
      </c>
      <c r="D3" s="23" t="s">
        <v>44</v>
      </c>
      <c r="E3" s="23" t="s">
        <v>45</v>
      </c>
      <c r="F3" s="23" t="s">
        <v>46</v>
      </c>
    </row>
    <row r="4" spans="2:20" x14ac:dyDescent="0.35">
      <c r="B4" s="3"/>
      <c r="C4" s="16" t="s">
        <v>464</v>
      </c>
      <c r="D4" s="16" t="s">
        <v>466</v>
      </c>
      <c r="E4" s="18" t="s">
        <v>467</v>
      </c>
      <c r="F4" s="18" t="s">
        <v>465</v>
      </c>
    </row>
    <row r="5" spans="2:20" ht="8.25" customHeight="1" x14ac:dyDescent="0.35">
      <c r="D5" s="4"/>
      <c r="E5" s="12"/>
      <c r="F5" s="12"/>
      <c r="G5" s="12"/>
    </row>
    <row r="6" spans="2:20" ht="16" customHeight="1" x14ac:dyDescent="0.35">
      <c r="B6" s="96" t="s">
        <v>42</v>
      </c>
      <c r="C6" s="96"/>
      <c r="D6" s="96"/>
      <c r="E6" s="96"/>
      <c r="F6" s="96"/>
      <c r="G6" s="96"/>
    </row>
    <row r="7" spans="2:20" x14ac:dyDescent="0.35">
      <c r="B7" s="29" t="s">
        <v>294</v>
      </c>
      <c r="C7" s="29" t="s">
        <v>295</v>
      </c>
      <c r="D7" s="30" t="s">
        <v>129</v>
      </c>
      <c r="E7" s="31" t="s">
        <v>130</v>
      </c>
      <c r="F7" s="32" t="s">
        <v>131</v>
      </c>
      <c r="G7" s="32" t="s">
        <v>101</v>
      </c>
    </row>
    <row r="8" spans="2:20" ht="29" x14ac:dyDescent="0.35">
      <c r="B8" s="24" t="s">
        <v>152</v>
      </c>
      <c r="C8" s="5" t="s">
        <v>153</v>
      </c>
      <c r="D8" s="5" t="s">
        <v>154</v>
      </c>
      <c r="E8" s="5" t="s">
        <v>155</v>
      </c>
      <c r="F8" s="5" t="s">
        <v>156</v>
      </c>
      <c r="G8" s="5" t="s">
        <v>157</v>
      </c>
    </row>
    <row r="9" spans="2:20" ht="43.5" x14ac:dyDescent="0.35">
      <c r="B9" s="25" t="s">
        <v>47</v>
      </c>
      <c r="C9" s="5" t="s">
        <v>48</v>
      </c>
      <c r="D9" s="5" t="s">
        <v>49</v>
      </c>
      <c r="E9" s="5" t="s">
        <v>50</v>
      </c>
      <c r="F9" s="5" t="s">
        <v>51</v>
      </c>
      <c r="G9" s="5" t="s">
        <v>52</v>
      </c>
    </row>
    <row r="10" spans="2:20" ht="44" thickBot="1" x14ac:dyDescent="0.4">
      <c r="B10" s="24" t="s">
        <v>53</v>
      </c>
      <c r="C10" s="5" t="s">
        <v>54</v>
      </c>
      <c r="D10" s="5" t="s">
        <v>55</v>
      </c>
      <c r="E10" s="5" t="s">
        <v>56</v>
      </c>
      <c r="F10" s="5" t="s">
        <v>57</v>
      </c>
      <c r="G10" s="5" t="s">
        <v>58</v>
      </c>
    </row>
    <row r="11" spans="2:20" x14ac:dyDescent="0.35">
      <c r="H11" s="91" t="s">
        <v>535</v>
      </c>
      <c r="I11" s="92"/>
      <c r="J11" s="92"/>
      <c r="K11" s="92"/>
      <c r="L11" s="92"/>
      <c r="M11" s="92"/>
      <c r="N11" s="92"/>
      <c r="O11" s="92"/>
      <c r="P11" s="92"/>
      <c r="Q11" s="92"/>
      <c r="R11" s="92"/>
      <c r="S11" s="92"/>
      <c r="T11" s="93"/>
    </row>
    <row r="12" spans="2:20" ht="15.5" x14ac:dyDescent="0.35">
      <c r="B12" s="97" t="s">
        <v>59</v>
      </c>
      <c r="C12" s="97"/>
      <c r="D12" s="97"/>
      <c r="E12" s="97"/>
      <c r="H12" s="104" t="s">
        <v>31</v>
      </c>
      <c r="I12" s="6">
        <v>10</v>
      </c>
      <c r="J12" s="7">
        <f>I12*J21</f>
        <v>20</v>
      </c>
      <c r="K12" s="72">
        <f>$I$12*K21</f>
        <v>30</v>
      </c>
      <c r="L12" s="72">
        <f>$I$12*L21</f>
        <v>40</v>
      </c>
      <c r="M12" s="72">
        <f t="shared" ref="M12:M20" si="0">I12*$M$21</f>
        <v>50</v>
      </c>
      <c r="N12" s="9">
        <f t="shared" ref="N12:N20" si="1">I12*$N$21</f>
        <v>60</v>
      </c>
      <c r="O12" s="9">
        <f t="shared" ref="O12:O20" si="2">I12*$O$21</f>
        <v>70</v>
      </c>
      <c r="P12" s="9">
        <f t="shared" ref="P12:P20" si="3">I12*$P$21</f>
        <v>80</v>
      </c>
      <c r="Q12" s="9">
        <f t="shared" ref="Q12:Q20" si="4">I12*$Q$21</f>
        <v>90</v>
      </c>
      <c r="R12" s="9">
        <f t="shared" ref="R12:R20" si="5">I12*$R$21</f>
        <v>100</v>
      </c>
      <c r="S12" s="29" t="s">
        <v>532</v>
      </c>
      <c r="T12" s="29" t="s">
        <v>533</v>
      </c>
    </row>
    <row r="13" spans="2:20" ht="15.5" x14ac:dyDescent="0.35">
      <c r="B13" s="27" t="s">
        <v>132</v>
      </c>
      <c r="C13" s="97" t="s">
        <v>293</v>
      </c>
      <c r="D13" s="97"/>
      <c r="E13" s="27" t="s">
        <v>133</v>
      </c>
      <c r="H13" s="105"/>
      <c r="I13" s="6">
        <v>9</v>
      </c>
      <c r="J13" s="7">
        <f t="shared" ref="J13:J20" si="6">I13*$J$21</f>
        <v>18</v>
      </c>
      <c r="K13" s="7">
        <f t="shared" ref="K13:K20" si="7">I13*$K$21</f>
        <v>27</v>
      </c>
      <c r="L13" s="72">
        <f t="shared" ref="L13:L20" si="8">I13*$L$21</f>
        <v>36</v>
      </c>
      <c r="M13" s="72">
        <f t="shared" si="0"/>
        <v>45</v>
      </c>
      <c r="N13" s="72">
        <f t="shared" si="1"/>
        <v>54</v>
      </c>
      <c r="O13" s="9">
        <f t="shared" si="2"/>
        <v>63</v>
      </c>
      <c r="P13" s="9">
        <f t="shared" si="3"/>
        <v>72</v>
      </c>
      <c r="Q13" s="9">
        <f t="shared" si="4"/>
        <v>81</v>
      </c>
      <c r="R13" s="9">
        <f t="shared" si="5"/>
        <v>90</v>
      </c>
      <c r="S13" s="87"/>
      <c r="T13" s="88"/>
    </row>
    <row r="14" spans="2:20" ht="15.5" x14ac:dyDescent="0.35">
      <c r="B14" s="2" t="s">
        <v>134</v>
      </c>
      <c r="C14" s="98" t="s">
        <v>60</v>
      </c>
      <c r="D14" s="98"/>
      <c r="E14" s="17" t="s">
        <v>61</v>
      </c>
      <c r="H14" s="105"/>
      <c r="I14" s="6">
        <v>8</v>
      </c>
      <c r="J14" s="7">
        <f t="shared" si="6"/>
        <v>16</v>
      </c>
      <c r="K14" s="7">
        <f t="shared" si="7"/>
        <v>24</v>
      </c>
      <c r="L14" s="72">
        <f t="shared" si="8"/>
        <v>32</v>
      </c>
      <c r="M14" s="72">
        <f t="shared" si="0"/>
        <v>40</v>
      </c>
      <c r="N14" s="72">
        <f t="shared" si="1"/>
        <v>48</v>
      </c>
      <c r="O14" s="72">
        <f t="shared" si="2"/>
        <v>56</v>
      </c>
      <c r="P14" s="9">
        <f t="shared" si="3"/>
        <v>64</v>
      </c>
      <c r="Q14" s="9">
        <f t="shared" si="4"/>
        <v>72</v>
      </c>
      <c r="R14" s="9">
        <f t="shared" si="5"/>
        <v>80</v>
      </c>
      <c r="S14" s="87" t="s">
        <v>43</v>
      </c>
      <c r="T14" s="88" t="s">
        <v>536</v>
      </c>
    </row>
    <row r="15" spans="2:20" ht="15.5" x14ac:dyDescent="0.35">
      <c r="B15" s="2" t="s">
        <v>135</v>
      </c>
      <c r="C15" s="98" t="s">
        <v>62</v>
      </c>
      <c r="D15" s="98"/>
      <c r="E15" s="17" t="s">
        <v>63</v>
      </c>
      <c r="H15" s="105"/>
      <c r="I15" s="6">
        <v>7</v>
      </c>
      <c r="J15" s="7">
        <f t="shared" si="6"/>
        <v>14</v>
      </c>
      <c r="K15" s="7">
        <f t="shared" si="7"/>
        <v>21</v>
      </c>
      <c r="L15" s="7">
        <f t="shared" si="8"/>
        <v>28</v>
      </c>
      <c r="M15" s="72">
        <f t="shared" si="0"/>
        <v>35</v>
      </c>
      <c r="N15" s="72">
        <f t="shared" si="1"/>
        <v>42</v>
      </c>
      <c r="O15" s="72">
        <f t="shared" si="2"/>
        <v>49</v>
      </c>
      <c r="P15" s="72">
        <f t="shared" si="3"/>
        <v>56</v>
      </c>
      <c r="Q15" s="9">
        <f t="shared" si="4"/>
        <v>63</v>
      </c>
      <c r="R15" s="9">
        <f t="shared" si="5"/>
        <v>70</v>
      </c>
      <c r="S15" s="87"/>
      <c r="T15" s="88"/>
    </row>
    <row r="16" spans="2:20" ht="15.5" x14ac:dyDescent="0.35">
      <c r="B16" s="2" t="s">
        <v>136</v>
      </c>
      <c r="C16" s="98" t="s">
        <v>64</v>
      </c>
      <c r="D16" s="98"/>
      <c r="E16" s="17" t="s">
        <v>65</v>
      </c>
      <c r="H16" s="105"/>
      <c r="I16" s="6">
        <v>6</v>
      </c>
      <c r="J16" s="7">
        <f t="shared" si="6"/>
        <v>12</v>
      </c>
      <c r="K16" s="7">
        <f t="shared" si="7"/>
        <v>18</v>
      </c>
      <c r="L16" s="7">
        <f t="shared" si="8"/>
        <v>24</v>
      </c>
      <c r="M16" s="72">
        <f t="shared" si="0"/>
        <v>30</v>
      </c>
      <c r="N16" s="72">
        <f t="shared" si="1"/>
        <v>36</v>
      </c>
      <c r="O16" s="72">
        <f t="shared" si="2"/>
        <v>42</v>
      </c>
      <c r="P16" s="72">
        <f t="shared" si="3"/>
        <v>48</v>
      </c>
      <c r="Q16" s="72">
        <f t="shared" si="4"/>
        <v>54</v>
      </c>
      <c r="R16" s="9">
        <f t="shared" si="5"/>
        <v>60</v>
      </c>
      <c r="S16" s="87" t="s">
        <v>44</v>
      </c>
      <c r="T16" s="88" t="s">
        <v>537</v>
      </c>
    </row>
    <row r="17" spans="2:20" ht="15.5" x14ac:dyDescent="0.35">
      <c r="B17" s="2" t="s">
        <v>476</v>
      </c>
      <c r="C17" s="98" t="s">
        <v>66</v>
      </c>
      <c r="D17" s="98"/>
      <c r="E17" s="17" t="s">
        <v>67</v>
      </c>
      <c r="H17" s="105"/>
      <c r="I17" s="6">
        <v>5</v>
      </c>
      <c r="J17" s="7">
        <f t="shared" si="6"/>
        <v>10</v>
      </c>
      <c r="K17" s="7">
        <f t="shared" si="7"/>
        <v>15</v>
      </c>
      <c r="L17" s="7">
        <f t="shared" si="8"/>
        <v>20</v>
      </c>
      <c r="M17" s="7">
        <f t="shared" si="0"/>
        <v>25</v>
      </c>
      <c r="N17" s="72">
        <f t="shared" si="1"/>
        <v>30</v>
      </c>
      <c r="O17" s="72">
        <f t="shared" si="2"/>
        <v>35</v>
      </c>
      <c r="P17" s="72">
        <f t="shared" si="3"/>
        <v>40</v>
      </c>
      <c r="Q17" s="72">
        <f t="shared" si="4"/>
        <v>45</v>
      </c>
      <c r="R17" s="72">
        <f t="shared" si="5"/>
        <v>50</v>
      </c>
      <c r="S17" s="87"/>
      <c r="T17" s="88"/>
    </row>
    <row r="18" spans="2:20" ht="15.5" x14ac:dyDescent="0.35">
      <c r="B18" s="2" t="s">
        <v>137</v>
      </c>
      <c r="C18" s="99" t="s">
        <v>68</v>
      </c>
      <c r="D18" s="99"/>
      <c r="E18" s="17" t="s">
        <v>69</v>
      </c>
      <c r="H18" s="105"/>
      <c r="I18" s="6">
        <v>4</v>
      </c>
      <c r="J18" s="8">
        <f t="shared" si="6"/>
        <v>8</v>
      </c>
      <c r="K18" s="7">
        <f t="shared" si="7"/>
        <v>12</v>
      </c>
      <c r="L18" s="7">
        <f t="shared" si="8"/>
        <v>16</v>
      </c>
      <c r="M18" s="7">
        <f t="shared" si="0"/>
        <v>20</v>
      </c>
      <c r="N18" s="7">
        <f t="shared" si="1"/>
        <v>24</v>
      </c>
      <c r="O18" s="7">
        <f t="shared" si="2"/>
        <v>28</v>
      </c>
      <c r="P18" s="72">
        <f t="shared" si="3"/>
        <v>32</v>
      </c>
      <c r="Q18" s="72">
        <f t="shared" si="4"/>
        <v>36</v>
      </c>
      <c r="R18" s="72">
        <f t="shared" si="5"/>
        <v>40</v>
      </c>
      <c r="S18" s="87" t="s">
        <v>45</v>
      </c>
      <c r="T18" s="88" t="s">
        <v>538</v>
      </c>
    </row>
    <row r="19" spans="2:20" ht="15.5" x14ac:dyDescent="0.35">
      <c r="H19" s="105"/>
      <c r="I19" s="6">
        <v>3</v>
      </c>
      <c r="J19" s="8">
        <f t="shared" si="6"/>
        <v>6</v>
      </c>
      <c r="K19" s="8">
        <f t="shared" si="7"/>
        <v>9</v>
      </c>
      <c r="L19" s="7">
        <f t="shared" si="8"/>
        <v>12</v>
      </c>
      <c r="M19" s="7">
        <f t="shared" si="0"/>
        <v>15</v>
      </c>
      <c r="N19" s="7">
        <f t="shared" si="1"/>
        <v>18</v>
      </c>
      <c r="O19" s="7">
        <f t="shared" si="2"/>
        <v>21</v>
      </c>
      <c r="P19" s="7">
        <f t="shared" si="3"/>
        <v>24</v>
      </c>
      <c r="Q19" s="7">
        <f t="shared" si="4"/>
        <v>27</v>
      </c>
      <c r="R19" s="72">
        <f t="shared" si="5"/>
        <v>30</v>
      </c>
      <c r="S19" s="87"/>
      <c r="T19" s="88"/>
    </row>
    <row r="20" spans="2:20" ht="15.5" x14ac:dyDescent="0.35">
      <c r="B20" s="96" t="s">
        <v>139</v>
      </c>
      <c r="C20" s="96"/>
      <c r="D20" s="96"/>
      <c r="H20" s="105"/>
      <c r="I20" s="6">
        <v>2</v>
      </c>
      <c r="J20" s="8">
        <f t="shared" si="6"/>
        <v>4</v>
      </c>
      <c r="K20" s="8">
        <f t="shared" si="7"/>
        <v>6</v>
      </c>
      <c r="L20" s="8">
        <f t="shared" si="8"/>
        <v>8</v>
      </c>
      <c r="M20" s="7">
        <f t="shared" si="0"/>
        <v>10</v>
      </c>
      <c r="N20" s="7">
        <f t="shared" si="1"/>
        <v>12</v>
      </c>
      <c r="O20" s="7">
        <f t="shared" si="2"/>
        <v>14</v>
      </c>
      <c r="P20" s="7">
        <f t="shared" si="3"/>
        <v>16</v>
      </c>
      <c r="Q20" s="7">
        <f t="shared" si="4"/>
        <v>18</v>
      </c>
      <c r="R20" s="7">
        <f t="shared" si="5"/>
        <v>20</v>
      </c>
      <c r="S20" s="87" t="s">
        <v>534</v>
      </c>
      <c r="T20" s="88" t="s">
        <v>539</v>
      </c>
    </row>
    <row r="21" spans="2:20" ht="15.5" x14ac:dyDescent="0.35">
      <c r="B21" s="103" t="s">
        <v>141</v>
      </c>
      <c r="C21" s="103"/>
      <c r="D21" s="26" t="s">
        <v>142</v>
      </c>
      <c r="H21" s="106"/>
      <c r="I21" s="6">
        <v>1</v>
      </c>
      <c r="J21" s="6">
        <v>2</v>
      </c>
      <c r="K21" s="6">
        <v>3</v>
      </c>
      <c r="L21" s="6">
        <v>4</v>
      </c>
      <c r="M21" s="6">
        <v>5</v>
      </c>
      <c r="N21" s="6">
        <v>6</v>
      </c>
      <c r="O21" s="6">
        <v>7</v>
      </c>
      <c r="P21" s="6">
        <v>8</v>
      </c>
      <c r="Q21" s="6">
        <v>9</v>
      </c>
      <c r="R21" s="6">
        <v>10</v>
      </c>
      <c r="S21" s="87"/>
      <c r="T21" s="88"/>
    </row>
    <row r="22" spans="2:20" ht="15" thickBot="1" x14ac:dyDescent="0.4">
      <c r="B22" s="94" t="s">
        <v>143</v>
      </c>
      <c r="C22" s="95"/>
      <c r="D22" s="3" t="s">
        <v>144</v>
      </c>
      <c r="H22" s="100" t="s">
        <v>32</v>
      </c>
      <c r="I22" s="101"/>
      <c r="J22" s="101"/>
      <c r="K22" s="101"/>
      <c r="L22" s="101"/>
      <c r="M22" s="101"/>
      <c r="N22" s="101"/>
      <c r="O22" s="101"/>
      <c r="P22" s="101"/>
      <c r="Q22" s="101"/>
      <c r="R22" s="102"/>
      <c r="S22" s="89"/>
      <c r="T22" s="90"/>
    </row>
    <row r="23" spans="2:20" ht="32.25" customHeight="1" x14ac:dyDescent="0.35">
      <c r="B23" s="94" t="s">
        <v>147</v>
      </c>
      <c r="C23" s="95"/>
      <c r="D23" s="3" t="s">
        <v>145</v>
      </c>
    </row>
    <row r="24" spans="2:20" ht="30" customHeight="1" x14ac:dyDescent="0.35">
      <c r="B24" s="94" t="s">
        <v>148</v>
      </c>
      <c r="C24" s="95"/>
      <c r="D24" s="3" t="s">
        <v>146</v>
      </c>
    </row>
    <row r="27" spans="2:20" ht="28.5" customHeight="1" x14ac:dyDescent="0.35"/>
    <row r="28" spans="2:20" ht="27.75" customHeight="1" x14ac:dyDescent="0.35"/>
    <row r="29" spans="2:20" ht="27" customHeight="1" x14ac:dyDescent="0.35"/>
  </sheetData>
  <mergeCells count="17">
    <mergeCell ref="H12:H21"/>
    <mergeCell ref="H11:T11"/>
    <mergeCell ref="B24:C24"/>
    <mergeCell ref="C2:F2"/>
    <mergeCell ref="B6:G6"/>
    <mergeCell ref="B12:E12"/>
    <mergeCell ref="C13:D13"/>
    <mergeCell ref="C14:D14"/>
    <mergeCell ref="C15:D15"/>
    <mergeCell ref="C16:D16"/>
    <mergeCell ref="C17:D17"/>
    <mergeCell ref="C18:D18"/>
    <mergeCell ref="H22:R22"/>
    <mergeCell ref="B20:D20"/>
    <mergeCell ref="B21:C21"/>
    <mergeCell ref="B22:C22"/>
    <mergeCell ref="B23:C23"/>
  </mergeCell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topLeftCell="C1" workbookViewId="0">
      <selection activeCell="A2" sqref="A2:I2"/>
    </sheetView>
  </sheetViews>
  <sheetFormatPr baseColWidth="10" defaultRowHeight="14.5" x14ac:dyDescent="0.35"/>
  <cols>
    <col min="1" max="1" width="15.81640625" customWidth="1"/>
    <col min="2" max="2" width="14.1796875" customWidth="1"/>
    <col min="3" max="3" width="16.81640625" style="33" customWidth="1"/>
    <col min="4" max="4" width="14.54296875" customWidth="1"/>
    <col min="5" max="5" width="7.1796875" customWidth="1"/>
    <col min="6" max="6" width="17.26953125" customWidth="1"/>
    <col min="7" max="7" width="12.7265625" customWidth="1"/>
    <col min="8" max="8" width="9.81640625" customWidth="1"/>
    <col min="9" max="9" width="16" customWidth="1"/>
    <col min="10" max="10" width="10.7265625" customWidth="1"/>
    <col min="12" max="12" width="14.1796875" customWidth="1"/>
  </cols>
  <sheetData>
    <row r="1" spans="1:16" ht="15" thickBot="1" x14ac:dyDescent="0.4"/>
    <row r="2" spans="1:16" ht="15" customHeight="1" x14ac:dyDescent="0.35">
      <c r="A2" s="125" t="s">
        <v>213</v>
      </c>
      <c r="B2" s="126"/>
      <c r="C2" s="126"/>
      <c r="D2" s="126"/>
      <c r="E2" s="126"/>
      <c r="F2" s="126"/>
      <c r="G2" s="126"/>
      <c r="H2" s="126"/>
      <c r="I2" s="127"/>
    </row>
    <row r="3" spans="1:16" ht="15.75" customHeight="1" x14ac:dyDescent="0.35">
      <c r="A3" s="128" t="s">
        <v>214</v>
      </c>
      <c r="B3" s="129"/>
      <c r="C3" s="129"/>
      <c r="D3" s="129"/>
      <c r="E3" s="129"/>
      <c r="F3" s="129"/>
      <c r="G3" s="129"/>
      <c r="H3" s="129"/>
      <c r="I3" s="130"/>
    </row>
    <row r="4" spans="1:16" ht="15" customHeight="1" x14ac:dyDescent="0.35">
      <c r="A4" s="34" t="s">
        <v>215</v>
      </c>
      <c r="B4" s="34"/>
      <c r="C4" s="131" t="s">
        <v>362</v>
      </c>
      <c r="D4" s="132" t="s">
        <v>216</v>
      </c>
      <c r="E4" s="133" t="s">
        <v>217</v>
      </c>
      <c r="F4" s="134"/>
      <c r="G4" s="134"/>
      <c r="H4" s="134"/>
      <c r="I4" s="134"/>
    </row>
    <row r="5" spans="1:16" x14ac:dyDescent="0.35">
      <c r="A5" s="34" t="s">
        <v>218</v>
      </c>
      <c r="B5" s="34"/>
      <c r="C5" s="131"/>
      <c r="D5" s="132"/>
      <c r="E5" s="134"/>
      <c r="F5" s="134"/>
      <c r="G5" s="134"/>
      <c r="H5" s="134"/>
      <c r="I5" s="134"/>
    </row>
    <row r="6" spans="1:16" x14ac:dyDescent="0.35">
      <c r="A6" s="34" t="s">
        <v>219</v>
      </c>
      <c r="B6" s="34"/>
      <c r="C6" s="131"/>
      <c r="D6" s="132"/>
      <c r="E6" s="134"/>
      <c r="F6" s="134"/>
      <c r="G6" s="134"/>
      <c r="H6" s="134"/>
      <c r="I6" s="134"/>
    </row>
    <row r="7" spans="1:16" x14ac:dyDescent="0.35">
      <c r="A7" s="34" t="s">
        <v>220</v>
      </c>
      <c r="B7" s="34"/>
      <c r="C7" s="131"/>
      <c r="D7" s="132"/>
      <c r="E7" s="134"/>
      <c r="F7" s="134"/>
      <c r="G7" s="134"/>
      <c r="H7" s="134"/>
      <c r="I7" s="134"/>
    </row>
    <row r="8" spans="1:16" ht="15" customHeight="1" x14ac:dyDescent="0.35">
      <c r="A8" s="34" t="s">
        <v>221</v>
      </c>
      <c r="B8" s="34" t="s">
        <v>363</v>
      </c>
      <c r="C8" s="131"/>
      <c r="D8" s="132"/>
      <c r="E8" s="134"/>
      <c r="F8" s="134"/>
      <c r="G8" s="134"/>
      <c r="H8" s="134"/>
      <c r="I8" s="134"/>
    </row>
    <row r="9" spans="1:16" x14ac:dyDescent="0.35">
      <c r="A9" s="34" t="s">
        <v>222</v>
      </c>
      <c r="B9" s="36" t="s">
        <v>223</v>
      </c>
      <c r="C9" s="131"/>
      <c r="D9" s="132"/>
      <c r="E9" s="134"/>
      <c r="F9" s="134"/>
      <c r="G9" s="134"/>
      <c r="H9" s="134"/>
      <c r="I9" s="134"/>
      <c r="J9" s="35"/>
    </row>
    <row r="10" spans="1:16" x14ac:dyDescent="0.35">
      <c r="A10" s="34" t="s">
        <v>224</v>
      </c>
      <c r="B10" s="34"/>
      <c r="C10" s="131"/>
      <c r="D10" s="132"/>
      <c r="E10" s="134"/>
      <c r="F10" s="134"/>
      <c r="G10" s="134"/>
      <c r="H10" s="134"/>
      <c r="I10" s="134"/>
      <c r="J10" s="35"/>
    </row>
    <row r="11" spans="1:16" x14ac:dyDescent="0.35">
      <c r="A11" s="34" t="s">
        <v>225</v>
      </c>
      <c r="B11" s="34" t="s">
        <v>226</v>
      </c>
      <c r="C11" s="131"/>
      <c r="D11" s="132"/>
      <c r="E11" s="134"/>
      <c r="F11" s="134"/>
      <c r="G11" s="134"/>
      <c r="H11" s="134"/>
      <c r="I11" s="134"/>
      <c r="J11" s="37"/>
    </row>
    <row r="12" spans="1:16" s="19" customFormat="1" x14ac:dyDescent="0.35">
      <c r="A12" s="38" t="s">
        <v>227</v>
      </c>
      <c r="B12" s="38" t="s">
        <v>228</v>
      </c>
      <c r="C12" s="39" t="s">
        <v>229</v>
      </c>
      <c r="D12" s="40" t="s">
        <v>230</v>
      </c>
      <c r="E12" s="40" t="s">
        <v>231</v>
      </c>
      <c r="F12" s="40" t="s">
        <v>232</v>
      </c>
      <c r="G12" s="40" t="s">
        <v>233</v>
      </c>
      <c r="H12" s="40" t="s">
        <v>234</v>
      </c>
      <c r="I12" s="40" t="s">
        <v>235</v>
      </c>
      <c r="J12" s="41" t="s">
        <v>373</v>
      </c>
      <c r="K12" s="42" t="s">
        <v>236</v>
      </c>
      <c r="L12" s="43" t="s">
        <v>237</v>
      </c>
      <c r="M12" s="42" t="s">
        <v>238</v>
      </c>
      <c r="N12" s="42" t="s">
        <v>239</v>
      </c>
      <c r="O12" s="42" t="s">
        <v>240</v>
      </c>
      <c r="P12" s="42" t="s">
        <v>241</v>
      </c>
    </row>
    <row r="13" spans="1:16" ht="24" customHeight="1" x14ac:dyDescent="0.35">
      <c r="A13" s="44" t="s">
        <v>242</v>
      </c>
      <c r="B13" s="45">
        <v>43621</v>
      </c>
      <c r="C13" s="46">
        <v>0.33333333333333331</v>
      </c>
      <c r="D13" s="47">
        <v>0.39583333333333331</v>
      </c>
      <c r="E13" s="48">
        <v>90</v>
      </c>
      <c r="F13" s="48" t="s">
        <v>243</v>
      </c>
      <c r="G13" s="48">
        <v>80</v>
      </c>
      <c r="H13" s="48">
        <f>E13-(G13+I13)</f>
        <v>0</v>
      </c>
      <c r="I13" s="48">
        <v>10</v>
      </c>
      <c r="J13" s="49">
        <f>((24*60)*180)</f>
        <v>259200</v>
      </c>
      <c r="K13" s="50">
        <f>SUM(G13:G13)/1</f>
        <v>80</v>
      </c>
      <c r="L13" s="51">
        <f>1/K13</f>
        <v>1.2500000000000001E-2</v>
      </c>
      <c r="M13" s="50">
        <f>(J13-SUM(G13:G13))/J13</f>
        <v>0.99969135802469133</v>
      </c>
      <c r="N13" s="50">
        <f>((J13-(G13))/J13)</f>
        <v>0.99969135802469133</v>
      </c>
      <c r="O13" s="50">
        <f>(J13/60)-(SUM(E13:E13)/60)</f>
        <v>4318.5</v>
      </c>
      <c r="P13" s="50">
        <f>O13/1</f>
        <v>4318.5</v>
      </c>
    </row>
    <row r="14" spans="1:16" ht="24.75" customHeight="1" x14ac:dyDescent="0.35">
      <c r="A14" s="52"/>
      <c r="C14"/>
    </row>
    <row r="15" spans="1:16" ht="17.149999999999999" customHeight="1" x14ac:dyDescent="0.35">
      <c r="A15" s="52"/>
      <c r="C15"/>
    </row>
    <row r="16" spans="1:16" ht="17.149999999999999" customHeight="1" x14ac:dyDescent="0.35">
      <c r="A16" s="52"/>
      <c r="C16"/>
    </row>
    <row r="17" spans="1:3" ht="36" customHeight="1" x14ac:dyDescent="0.35">
      <c r="A17" s="52"/>
      <c r="C17"/>
    </row>
    <row r="18" spans="1:3" ht="42" customHeight="1" x14ac:dyDescent="0.35">
      <c r="A18" s="52"/>
      <c r="C18"/>
    </row>
    <row r="19" spans="1:3" ht="15" customHeight="1" x14ac:dyDescent="0.35">
      <c r="A19" s="52"/>
      <c r="C19"/>
    </row>
    <row r="20" spans="1:3" x14ac:dyDescent="0.35">
      <c r="A20" s="52"/>
      <c r="C20"/>
    </row>
    <row r="21" spans="1:3" x14ac:dyDescent="0.35">
      <c r="A21" s="52"/>
      <c r="C21"/>
    </row>
    <row r="22" spans="1:3" ht="24.75" customHeight="1" x14ac:dyDescent="0.35">
      <c r="A22" s="52"/>
      <c r="C22"/>
    </row>
    <row r="23" spans="1:3" x14ac:dyDescent="0.35">
      <c r="A23" s="52"/>
      <c r="C23"/>
    </row>
    <row r="24" spans="1:3" x14ac:dyDescent="0.35">
      <c r="A24" s="52"/>
      <c r="C24"/>
    </row>
    <row r="25" spans="1:3" ht="20.25" customHeight="1" x14ac:dyDescent="0.35">
      <c r="A25" s="52"/>
      <c r="C25"/>
    </row>
    <row r="26" spans="1:3" ht="23.25" customHeight="1" x14ac:dyDescent="0.35">
      <c r="A26" s="52"/>
      <c r="C26"/>
    </row>
    <row r="27" spans="1:3" ht="17.149999999999999" customHeight="1" x14ac:dyDescent="0.35">
      <c r="A27" s="52"/>
      <c r="C27"/>
    </row>
    <row r="28" spans="1:3" x14ac:dyDescent="0.35">
      <c r="C28"/>
    </row>
  </sheetData>
  <mergeCells count="5">
    <mergeCell ref="A2:I2"/>
    <mergeCell ref="A3:I3"/>
    <mergeCell ref="C4:C11"/>
    <mergeCell ref="D4:D11"/>
    <mergeCell ref="E4:I11"/>
  </mergeCells>
  <pageMargins left="0.7" right="0.7" top="0.75" bottom="0.75" header="0.3" footer="0.3"/>
  <pageSetup paperSize="9" orientation="landscape"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
  <sheetViews>
    <sheetView workbookViewId="0">
      <selection activeCell="L8" sqref="L8"/>
    </sheetView>
  </sheetViews>
  <sheetFormatPr baseColWidth="10" defaultRowHeight="14.5" x14ac:dyDescent="0.35"/>
  <cols>
    <col min="1" max="1" width="15.81640625" customWidth="1"/>
    <col min="2" max="2" width="14.1796875" customWidth="1"/>
    <col min="3" max="3" width="16.81640625" style="33" customWidth="1"/>
    <col min="4" max="4" width="14.54296875" customWidth="1"/>
    <col min="5" max="5" width="7.1796875" customWidth="1"/>
    <col min="6" max="6" width="17.26953125" customWidth="1"/>
    <col min="7" max="7" width="12.7265625" customWidth="1"/>
    <col min="8" max="8" width="9.81640625" customWidth="1"/>
    <col min="9" max="9" width="16" customWidth="1"/>
    <col min="10" max="10" width="10.7265625" customWidth="1"/>
    <col min="12" max="12" width="14.1796875" customWidth="1"/>
  </cols>
  <sheetData>
    <row r="1" spans="1:16" ht="15" thickBot="1" x14ac:dyDescent="0.4"/>
    <row r="2" spans="1:16" ht="15" customHeight="1" x14ac:dyDescent="0.35">
      <c r="A2" s="125" t="s">
        <v>213</v>
      </c>
      <c r="B2" s="126"/>
      <c r="C2" s="126"/>
      <c r="D2" s="126"/>
      <c r="E2" s="126"/>
      <c r="F2" s="126"/>
      <c r="G2" s="126"/>
      <c r="H2" s="126"/>
      <c r="I2" s="127"/>
    </row>
    <row r="3" spans="1:16" ht="15.75" customHeight="1" x14ac:dyDescent="0.35">
      <c r="A3" s="128" t="s">
        <v>244</v>
      </c>
      <c r="B3" s="129"/>
      <c r="C3" s="129"/>
      <c r="D3" s="129"/>
      <c r="E3" s="129"/>
      <c r="F3" s="129"/>
      <c r="G3" s="129"/>
      <c r="H3" s="129"/>
      <c r="I3" s="130"/>
    </row>
    <row r="4" spans="1:16" ht="15" customHeight="1" x14ac:dyDescent="0.35">
      <c r="A4" s="34" t="s">
        <v>215</v>
      </c>
      <c r="B4" s="34"/>
      <c r="C4" s="131" t="s">
        <v>245</v>
      </c>
      <c r="D4" s="132" t="s">
        <v>216</v>
      </c>
      <c r="E4" s="133" t="s">
        <v>217</v>
      </c>
      <c r="F4" s="134"/>
      <c r="G4" s="134"/>
      <c r="H4" s="134"/>
      <c r="I4" s="134"/>
    </row>
    <row r="5" spans="1:16" x14ac:dyDescent="0.35">
      <c r="A5" s="34" t="s">
        <v>218</v>
      </c>
      <c r="B5" s="34" t="s">
        <v>246</v>
      </c>
      <c r="C5" s="131"/>
      <c r="D5" s="132"/>
      <c r="E5" s="134"/>
      <c r="F5" s="134"/>
      <c r="G5" s="134"/>
      <c r="H5" s="134"/>
      <c r="I5" s="134"/>
    </row>
    <row r="6" spans="1:16" x14ac:dyDescent="0.35">
      <c r="A6" s="34" t="s">
        <v>219</v>
      </c>
      <c r="B6" s="34" t="s">
        <v>247</v>
      </c>
      <c r="C6" s="131"/>
      <c r="D6" s="132"/>
      <c r="E6" s="134"/>
      <c r="F6" s="134"/>
      <c r="G6" s="134"/>
      <c r="H6" s="134"/>
      <c r="I6" s="134"/>
    </row>
    <row r="7" spans="1:16" x14ac:dyDescent="0.35">
      <c r="A7" s="34" t="s">
        <v>220</v>
      </c>
      <c r="B7" s="34" t="s">
        <v>248</v>
      </c>
      <c r="C7" s="131"/>
      <c r="D7" s="132"/>
      <c r="E7" s="134"/>
      <c r="F7" s="134"/>
      <c r="G7" s="134"/>
      <c r="H7" s="134"/>
      <c r="I7" s="134"/>
    </row>
    <row r="8" spans="1:16" ht="15" customHeight="1" x14ac:dyDescent="0.35">
      <c r="A8" s="34" t="s">
        <v>221</v>
      </c>
      <c r="B8" s="34" t="s">
        <v>364</v>
      </c>
      <c r="C8" s="131"/>
      <c r="D8" s="132"/>
      <c r="E8" s="134"/>
      <c r="F8" s="134"/>
      <c r="G8" s="134"/>
      <c r="H8" s="134"/>
      <c r="I8" s="134"/>
    </row>
    <row r="9" spans="1:16" x14ac:dyDescent="0.35">
      <c r="A9" s="34" t="s">
        <v>222</v>
      </c>
      <c r="B9" s="36" t="s">
        <v>249</v>
      </c>
      <c r="C9" s="131"/>
      <c r="D9" s="132"/>
      <c r="E9" s="134"/>
      <c r="F9" s="134"/>
      <c r="G9" s="134"/>
      <c r="H9" s="134"/>
      <c r="I9" s="134"/>
    </row>
    <row r="10" spans="1:16" x14ac:dyDescent="0.35">
      <c r="A10" s="34" t="s">
        <v>224</v>
      </c>
      <c r="B10" s="34" t="s">
        <v>248</v>
      </c>
      <c r="C10" s="131"/>
      <c r="D10" s="132"/>
      <c r="E10" s="134"/>
      <c r="F10" s="134"/>
      <c r="G10" s="134"/>
      <c r="H10" s="134"/>
      <c r="I10" s="134"/>
    </row>
    <row r="11" spans="1:16" x14ac:dyDescent="0.35">
      <c r="A11" s="34" t="s">
        <v>225</v>
      </c>
      <c r="B11" s="34" t="s">
        <v>250</v>
      </c>
      <c r="C11" s="131"/>
      <c r="D11" s="132"/>
      <c r="E11" s="134"/>
      <c r="F11" s="134"/>
      <c r="G11" s="134"/>
      <c r="H11" s="134"/>
      <c r="I11" s="134"/>
      <c r="J11" s="37"/>
    </row>
    <row r="12" spans="1:16" s="19" customFormat="1" x14ac:dyDescent="0.35">
      <c r="A12" s="38" t="s">
        <v>227</v>
      </c>
      <c r="B12" s="38" t="s">
        <v>228</v>
      </c>
      <c r="C12" s="39" t="s">
        <v>229</v>
      </c>
      <c r="D12" s="40" t="s">
        <v>230</v>
      </c>
      <c r="E12" s="40" t="s">
        <v>231</v>
      </c>
      <c r="F12" s="40" t="s">
        <v>232</v>
      </c>
      <c r="G12" s="40" t="s">
        <v>233</v>
      </c>
      <c r="H12" s="40" t="s">
        <v>234</v>
      </c>
      <c r="I12" s="40" t="s">
        <v>235</v>
      </c>
      <c r="J12" s="41" t="s">
        <v>269</v>
      </c>
      <c r="K12" s="42" t="s">
        <v>236</v>
      </c>
      <c r="L12" s="43" t="s">
        <v>237</v>
      </c>
      <c r="M12" s="42" t="s">
        <v>238</v>
      </c>
      <c r="N12" s="42" t="s">
        <v>239</v>
      </c>
      <c r="O12" s="42" t="s">
        <v>240</v>
      </c>
      <c r="P12" s="42" t="s">
        <v>241</v>
      </c>
    </row>
    <row r="13" spans="1:16" ht="24" customHeight="1" x14ac:dyDescent="0.35">
      <c r="A13" s="53" t="s">
        <v>365</v>
      </c>
      <c r="B13" s="54">
        <v>43588</v>
      </c>
      <c r="C13" s="55">
        <v>0.375</v>
      </c>
      <c r="D13" s="56">
        <v>0.38541666666666669</v>
      </c>
      <c r="E13" s="57">
        <v>15</v>
      </c>
      <c r="F13" s="57" t="s">
        <v>127</v>
      </c>
      <c r="G13" s="57">
        <v>5</v>
      </c>
      <c r="H13" s="57">
        <f>E13-(G13+I13)</f>
        <v>10</v>
      </c>
      <c r="I13" s="57">
        <v>0</v>
      </c>
      <c r="J13" s="49">
        <f>((24*60)*180)</f>
        <v>259200</v>
      </c>
      <c r="K13" s="50">
        <f>SUM(G13:G23)/7</f>
        <v>67.857142857142861</v>
      </c>
      <c r="L13" s="51">
        <f>1/K13</f>
        <v>1.4736842105263158E-2</v>
      </c>
      <c r="M13" s="50">
        <f>(J13-SUM(G13:G23))/J13</f>
        <v>0.99816743827160492</v>
      </c>
      <c r="N13" s="50">
        <f>(J13-(SUM(G13:G23))/J13)</f>
        <v>259199.99816743826</v>
      </c>
      <c r="O13" s="50">
        <f>(J13/60)-(SUM(E13:E23)/60)</f>
        <v>4306.0333333333338</v>
      </c>
      <c r="P13" s="50">
        <f>O13/7</f>
        <v>615.14761904761906</v>
      </c>
    </row>
    <row r="14" spans="1:16" ht="17.149999999999999" customHeight="1" x14ac:dyDescent="0.35">
      <c r="A14" s="53" t="s">
        <v>251</v>
      </c>
      <c r="B14" s="54">
        <v>43596</v>
      </c>
      <c r="C14" s="55">
        <v>0.54166666666666663</v>
      </c>
      <c r="D14" s="56">
        <v>0.63541666666666663</v>
      </c>
      <c r="E14" s="57">
        <v>135</v>
      </c>
      <c r="F14" s="57" t="s">
        <v>126</v>
      </c>
      <c r="G14" s="57">
        <v>120</v>
      </c>
      <c r="H14" s="57">
        <f t="shared" ref="H14:H23" si="0">E14-(G14+I14)</f>
        <v>5</v>
      </c>
      <c r="I14" s="57">
        <v>10</v>
      </c>
      <c r="J14" s="52"/>
    </row>
    <row r="15" spans="1:16" ht="17.149999999999999" customHeight="1" x14ac:dyDescent="0.35">
      <c r="A15" s="58" t="s">
        <v>251</v>
      </c>
      <c r="B15" s="54">
        <v>43631</v>
      </c>
      <c r="C15" s="55">
        <v>0.54166666666666663</v>
      </c>
      <c r="D15" s="56">
        <v>0.625</v>
      </c>
      <c r="E15" s="57">
        <v>120</v>
      </c>
      <c r="F15" s="57" t="s">
        <v>252</v>
      </c>
      <c r="G15" s="57">
        <v>25</v>
      </c>
      <c r="H15" s="57">
        <f t="shared" si="0"/>
        <v>85</v>
      </c>
      <c r="I15" s="57">
        <v>10</v>
      </c>
      <c r="J15" s="52"/>
    </row>
    <row r="16" spans="1:16" ht="17.25" customHeight="1" x14ac:dyDescent="0.35">
      <c r="A16" s="58" t="s">
        <v>251</v>
      </c>
      <c r="B16" s="54">
        <v>43659</v>
      </c>
      <c r="C16" s="55" t="s">
        <v>253</v>
      </c>
      <c r="D16" s="56" t="s">
        <v>366</v>
      </c>
      <c r="E16" s="57">
        <v>106</v>
      </c>
      <c r="F16" s="57" t="s">
        <v>127</v>
      </c>
      <c r="G16" s="57">
        <v>70</v>
      </c>
      <c r="H16" s="57">
        <f t="shared" si="0"/>
        <v>26</v>
      </c>
      <c r="I16" s="57">
        <v>10</v>
      </c>
      <c r="J16" s="52"/>
    </row>
    <row r="17" spans="1:10" ht="17.25" customHeight="1" x14ac:dyDescent="0.35">
      <c r="A17" s="58" t="s">
        <v>251</v>
      </c>
      <c r="B17" s="54">
        <v>43694</v>
      </c>
      <c r="C17" s="55">
        <v>0.59236111111111112</v>
      </c>
      <c r="D17" s="56">
        <v>0.70138888888888884</v>
      </c>
      <c r="E17" s="57">
        <v>157</v>
      </c>
      <c r="F17" s="57" t="s">
        <v>127</v>
      </c>
      <c r="G17" s="57">
        <v>30</v>
      </c>
      <c r="H17" s="57">
        <f t="shared" si="0"/>
        <v>117</v>
      </c>
      <c r="I17" s="57">
        <v>10</v>
      </c>
      <c r="J17" s="52"/>
    </row>
    <row r="18" spans="1:10" ht="15" customHeight="1" x14ac:dyDescent="0.35">
      <c r="A18" s="58" t="s">
        <v>251</v>
      </c>
      <c r="B18" s="54">
        <v>43722</v>
      </c>
      <c r="C18" s="55">
        <v>0.54166666666666663</v>
      </c>
      <c r="D18" s="56">
        <v>0.64236111111111105</v>
      </c>
      <c r="E18" s="57">
        <v>145</v>
      </c>
      <c r="F18" s="57" t="s">
        <v>126</v>
      </c>
      <c r="G18" s="57">
        <v>135</v>
      </c>
      <c r="H18" s="57">
        <f t="shared" si="0"/>
        <v>0</v>
      </c>
      <c r="I18" s="57">
        <v>10</v>
      </c>
      <c r="J18" s="52"/>
    </row>
    <row r="19" spans="1:10" ht="15" customHeight="1" x14ac:dyDescent="0.35">
      <c r="A19" s="58" t="s">
        <v>378</v>
      </c>
      <c r="B19" s="54">
        <v>43726</v>
      </c>
      <c r="C19" s="55" t="s">
        <v>376</v>
      </c>
      <c r="D19" s="56" t="s">
        <v>377</v>
      </c>
      <c r="E19" s="57">
        <v>0</v>
      </c>
      <c r="F19" s="57" t="s">
        <v>127</v>
      </c>
      <c r="G19" s="57">
        <v>0</v>
      </c>
      <c r="H19" s="57">
        <v>0</v>
      </c>
      <c r="I19" s="57">
        <v>0</v>
      </c>
      <c r="J19" s="52"/>
    </row>
    <row r="20" spans="1:10" ht="15" customHeight="1" x14ac:dyDescent="0.35">
      <c r="A20" s="58" t="s">
        <v>378</v>
      </c>
      <c r="B20" s="54">
        <v>43733</v>
      </c>
      <c r="C20" s="55" t="s">
        <v>375</v>
      </c>
      <c r="D20" s="56" t="s">
        <v>377</v>
      </c>
      <c r="E20" s="57">
        <v>0</v>
      </c>
      <c r="F20" s="57" t="s">
        <v>127</v>
      </c>
      <c r="G20" s="57">
        <v>0</v>
      </c>
      <c r="H20" s="57">
        <v>0</v>
      </c>
      <c r="I20" s="57">
        <v>0</v>
      </c>
      <c r="J20" s="52"/>
    </row>
    <row r="21" spans="1:10" ht="15" customHeight="1" x14ac:dyDescent="0.35">
      <c r="A21" s="58" t="s">
        <v>378</v>
      </c>
      <c r="B21" s="54">
        <v>43740</v>
      </c>
      <c r="C21" s="55" t="s">
        <v>376</v>
      </c>
      <c r="D21" s="56" t="s">
        <v>377</v>
      </c>
      <c r="E21" s="57">
        <v>0</v>
      </c>
      <c r="F21" s="57" t="s">
        <v>127</v>
      </c>
      <c r="G21" s="57">
        <v>0</v>
      </c>
      <c r="H21" s="57">
        <v>0</v>
      </c>
      <c r="I21" s="57">
        <v>0</v>
      </c>
      <c r="J21" s="52"/>
    </row>
    <row r="22" spans="1:10" ht="15" customHeight="1" x14ac:dyDescent="0.35">
      <c r="A22" s="58" t="s">
        <v>378</v>
      </c>
      <c r="B22" s="54">
        <v>43747</v>
      </c>
      <c r="C22" s="55" t="s">
        <v>375</v>
      </c>
      <c r="D22" s="56" t="s">
        <v>377</v>
      </c>
      <c r="E22" s="57">
        <v>0</v>
      </c>
      <c r="F22" s="57" t="s">
        <v>127</v>
      </c>
      <c r="G22" s="57">
        <v>0</v>
      </c>
      <c r="H22" s="57">
        <v>0</v>
      </c>
      <c r="I22" s="57">
        <v>0</v>
      </c>
      <c r="J22" s="52"/>
    </row>
    <row r="23" spans="1:10" x14ac:dyDescent="0.35">
      <c r="A23" s="59" t="s">
        <v>251</v>
      </c>
      <c r="B23" s="45">
        <v>43750</v>
      </c>
      <c r="C23" s="46" t="s">
        <v>254</v>
      </c>
      <c r="D23" s="47">
        <v>0.56944444444444442</v>
      </c>
      <c r="E23" s="48">
        <v>160</v>
      </c>
      <c r="F23" s="48" t="s">
        <v>127</v>
      </c>
      <c r="G23" s="48">
        <v>90</v>
      </c>
      <c r="H23" s="48">
        <f t="shared" si="0"/>
        <v>70</v>
      </c>
      <c r="I23" s="48">
        <v>0</v>
      </c>
      <c r="J23" s="52"/>
    </row>
  </sheetData>
  <mergeCells count="5">
    <mergeCell ref="A2:I2"/>
    <mergeCell ref="A3:I3"/>
    <mergeCell ref="C4:C11"/>
    <mergeCell ref="D4:D11"/>
    <mergeCell ref="E4:I11"/>
  </mergeCells>
  <pageMargins left="0.7" right="0.7" top="0.75" bottom="0.75" header="0.3" footer="0.3"/>
  <pageSetup paperSize="9" orientation="landscape"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
  <sheetViews>
    <sheetView workbookViewId="0">
      <selection activeCell="H17" sqref="H17"/>
    </sheetView>
  </sheetViews>
  <sheetFormatPr baseColWidth="10" defaultRowHeight="14.5" x14ac:dyDescent="0.35"/>
  <cols>
    <col min="1" max="1" width="15.81640625" customWidth="1"/>
    <col min="2" max="2" width="14.1796875" customWidth="1"/>
    <col min="3" max="3" width="16.81640625" style="33" customWidth="1"/>
    <col min="4" max="4" width="14.54296875" customWidth="1"/>
    <col min="5" max="5" width="7.1796875" customWidth="1"/>
    <col min="6" max="6" width="17.26953125" customWidth="1"/>
    <col min="7" max="7" width="12.7265625" customWidth="1"/>
    <col min="8" max="8" width="9.81640625" customWidth="1"/>
    <col min="9" max="9" width="16" customWidth="1"/>
    <col min="10" max="10" width="10.7265625" customWidth="1"/>
    <col min="12" max="12" width="14.1796875" customWidth="1"/>
    <col min="14" max="14" width="11.453125" customWidth="1"/>
  </cols>
  <sheetData>
    <row r="1" spans="1:16" ht="15" thickBot="1" x14ac:dyDescent="0.4"/>
    <row r="2" spans="1:16" ht="15" customHeight="1" x14ac:dyDescent="0.35">
      <c r="A2" s="125" t="s">
        <v>213</v>
      </c>
      <c r="B2" s="126"/>
      <c r="C2" s="126"/>
      <c r="D2" s="126"/>
      <c r="E2" s="126"/>
      <c r="F2" s="126"/>
      <c r="G2" s="126"/>
      <c r="H2" s="126"/>
      <c r="I2" s="127"/>
    </row>
    <row r="3" spans="1:16" ht="15.75" customHeight="1" x14ac:dyDescent="0.35">
      <c r="A3" s="128" t="s">
        <v>255</v>
      </c>
      <c r="B3" s="129"/>
      <c r="C3" s="129"/>
      <c r="D3" s="129"/>
      <c r="E3" s="129"/>
      <c r="F3" s="129"/>
      <c r="G3" s="129"/>
      <c r="H3" s="129"/>
      <c r="I3" s="130"/>
    </row>
    <row r="4" spans="1:16" ht="15" customHeight="1" x14ac:dyDescent="0.35">
      <c r="A4" s="34" t="s">
        <v>215</v>
      </c>
      <c r="B4" s="34"/>
      <c r="C4" s="131" t="s">
        <v>367</v>
      </c>
      <c r="D4" s="132" t="s">
        <v>216</v>
      </c>
      <c r="E4" s="133" t="s">
        <v>217</v>
      </c>
      <c r="F4" s="134"/>
      <c r="G4" s="134"/>
      <c r="H4" s="134"/>
      <c r="I4" s="134"/>
    </row>
    <row r="5" spans="1:16" x14ac:dyDescent="0.35">
      <c r="A5" s="34" t="s">
        <v>218</v>
      </c>
      <c r="B5" s="34" t="s">
        <v>256</v>
      </c>
      <c r="C5" s="131"/>
      <c r="D5" s="132"/>
      <c r="E5" s="134"/>
      <c r="F5" s="134"/>
      <c r="G5" s="134"/>
      <c r="H5" s="134"/>
      <c r="I5" s="134"/>
    </row>
    <row r="6" spans="1:16" x14ac:dyDescent="0.35">
      <c r="A6" s="34" t="s">
        <v>219</v>
      </c>
      <c r="B6" s="34" t="s">
        <v>257</v>
      </c>
      <c r="C6" s="131"/>
      <c r="D6" s="132"/>
      <c r="E6" s="134"/>
      <c r="F6" s="134"/>
      <c r="G6" s="134"/>
      <c r="H6" s="134"/>
      <c r="I6" s="134"/>
    </row>
    <row r="7" spans="1:16" x14ac:dyDescent="0.35">
      <c r="A7" s="34" t="s">
        <v>220</v>
      </c>
      <c r="B7" s="34" t="s">
        <v>258</v>
      </c>
      <c r="C7" s="131"/>
      <c r="D7" s="132"/>
      <c r="E7" s="134"/>
      <c r="F7" s="134"/>
      <c r="G7" s="134"/>
      <c r="H7" s="134"/>
      <c r="I7" s="134"/>
    </row>
    <row r="8" spans="1:16" ht="15" customHeight="1" x14ac:dyDescent="0.35">
      <c r="A8" s="34" t="s">
        <v>221</v>
      </c>
      <c r="B8" s="34" t="s">
        <v>186</v>
      </c>
      <c r="C8" s="131"/>
      <c r="D8" s="132"/>
      <c r="E8" s="134"/>
      <c r="F8" s="134"/>
      <c r="G8" s="134"/>
      <c r="H8" s="134"/>
      <c r="I8" s="134"/>
      <c r="J8" s="35"/>
    </row>
    <row r="9" spans="1:16" x14ac:dyDescent="0.35">
      <c r="A9" s="34" t="s">
        <v>222</v>
      </c>
      <c r="B9" s="36" t="s">
        <v>259</v>
      </c>
      <c r="C9" s="131"/>
      <c r="D9" s="132"/>
      <c r="E9" s="134"/>
      <c r="F9" s="134"/>
      <c r="G9" s="134"/>
      <c r="H9" s="134"/>
      <c r="I9" s="134"/>
      <c r="J9" s="35"/>
    </row>
    <row r="10" spans="1:16" x14ac:dyDescent="0.35">
      <c r="A10" s="34" t="s">
        <v>224</v>
      </c>
      <c r="B10" s="34" t="s">
        <v>258</v>
      </c>
      <c r="C10" s="131"/>
      <c r="D10" s="132"/>
      <c r="E10" s="134"/>
      <c r="F10" s="134"/>
      <c r="G10" s="134"/>
      <c r="H10" s="134"/>
      <c r="I10" s="134"/>
      <c r="J10" s="35"/>
    </row>
    <row r="11" spans="1:16" x14ac:dyDescent="0.35">
      <c r="A11" s="34" t="s">
        <v>225</v>
      </c>
      <c r="B11" s="34" t="s">
        <v>260</v>
      </c>
      <c r="C11" s="131"/>
      <c r="D11" s="132"/>
      <c r="E11" s="134"/>
      <c r="F11" s="134"/>
      <c r="G11" s="134"/>
      <c r="H11" s="134"/>
      <c r="I11" s="134"/>
      <c r="J11" s="37"/>
    </row>
    <row r="12" spans="1:16" s="19" customFormat="1" x14ac:dyDescent="0.35">
      <c r="A12" s="38" t="s">
        <v>227</v>
      </c>
      <c r="B12" s="38" t="s">
        <v>228</v>
      </c>
      <c r="C12" s="39" t="s">
        <v>229</v>
      </c>
      <c r="D12" s="40" t="s">
        <v>230</v>
      </c>
      <c r="E12" s="40" t="s">
        <v>231</v>
      </c>
      <c r="F12" s="40" t="s">
        <v>232</v>
      </c>
      <c r="G12" s="40" t="s">
        <v>233</v>
      </c>
      <c r="H12" s="40" t="s">
        <v>234</v>
      </c>
      <c r="I12" s="40" t="s">
        <v>235</v>
      </c>
      <c r="J12" s="41" t="s">
        <v>269</v>
      </c>
      <c r="K12" s="42" t="s">
        <v>236</v>
      </c>
      <c r="L12" s="43" t="s">
        <v>237</v>
      </c>
      <c r="M12" s="42" t="s">
        <v>238</v>
      </c>
      <c r="N12" s="42" t="s">
        <v>239</v>
      </c>
      <c r="O12" s="42" t="s">
        <v>240</v>
      </c>
      <c r="P12" s="42" t="s">
        <v>241</v>
      </c>
    </row>
    <row r="13" spans="1:16" ht="24" customHeight="1" x14ac:dyDescent="0.35">
      <c r="A13" s="53" t="s">
        <v>261</v>
      </c>
      <c r="B13" s="54">
        <v>43588</v>
      </c>
      <c r="C13" s="56">
        <v>0.3888888888888889</v>
      </c>
      <c r="D13" s="56">
        <v>0.41319444444444442</v>
      </c>
      <c r="E13" s="57">
        <v>35</v>
      </c>
      <c r="F13" s="57" t="s">
        <v>127</v>
      </c>
      <c r="G13" s="57">
        <v>10</v>
      </c>
      <c r="H13" s="57">
        <f>E13-(G13+I13)</f>
        <v>20</v>
      </c>
      <c r="I13" s="48">
        <v>5</v>
      </c>
      <c r="J13" s="49">
        <f>((24*60)*180)</f>
        <v>259200</v>
      </c>
      <c r="K13" s="50">
        <f>SUM(G13:G16)/4</f>
        <v>47.5</v>
      </c>
      <c r="L13" s="51">
        <f>1/K13</f>
        <v>2.1052631578947368E-2</v>
      </c>
      <c r="M13" s="50">
        <f>(J13-SUM(G13:G16))/J13</f>
        <v>0.99926697530864195</v>
      </c>
      <c r="N13" s="50">
        <f>(J13-(SUM(G13:G16))/J13)</f>
        <v>259199.9992669753</v>
      </c>
      <c r="O13" s="50">
        <f>(J13/60)-(SUM(E13:E16)/60)</f>
        <v>4316.0333333333338</v>
      </c>
      <c r="P13" s="50">
        <f>O13/4</f>
        <v>1079.0083333333334</v>
      </c>
    </row>
    <row r="14" spans="1:16" ht="24.75" customHeight="1" x14ac:dyDescent="0.35">
      <c r="A14" s="53" t="s">
        <v>251</v>
      </c>
      <c r="B14" s="54">
        <v>43611</v>
      </c>
      <c r="C14" s="56">
        <v>0.33333333333333331</v>
      </c>
      <c r="D14" s="56">
        <v>0.375</v>
      </c>
      <c r="E14" s="57">
        <v>60</v>
      </c>
      <c r="F14" s="57" t="s">
        <v>126</v>
      </c>
      <c r="G14" s="57">
        <v>60</v>
      </c>
      <c r="H14" s="57">
        <f>E14-(G14+I14)</f>
        <v>0</v>
      </c>
      <c r="I14" s="48">
        <v>0</v>
      </c>
      <c r="J14" s="52"/>
    </row>
    <row r="15" spans="1:16" ht="17.149999999999999" customHeight="1" x14ac:dyDescent="0.35">
      <c r="A15" s="53" t="s">
        <v>251</v>
      </c>
      <c r="B15" s="54">
        <v>43690</v>
      </c>
      <c r="C15" s="56">
        <v>0.54166666666666663</v>
      </c>
      <c r="D15" s="56">
        <v>0.63541666666666663</v>
      </c>
      <c r="E15" s="57">
        <v>135</v>
      </c>
      <c r="F15" s="57" t="s">
        <v>126</v>
      </c>
      <c r="G15" s="57">
        <v>120</v>
      </c>
      <c r="H15" s="57">
        <f t="shared" ref="H15:H16" si="0">E15-(G15+I15)</f>
        <v>5</v>
      </c>
      <c r="I15" s="48">
        <v>10</v>
      </c>
      <c r="J15" s="52"/>
    </row>
    <row r="16" spans="1:16" ht="26.25" customHeight="1" x14ac:dyDescent="0.35">
      <c r="A16" s="59" t="s">
        <v>368</v>
      </c>
      <c r="B16" s="45">
        <v>43729</v>
      </c>
      <c r="C16" s="47">
        <v>0.54861111111111105</v>
      </c>
      <c r="D16" s="47">
        <v>0.5541666666666667</v>
      </c>
      <c r="E16" s="48">
        <v>8</v>
      </c>
      <c r="F16" s="48" t="s">
        <v>127</v>
      </c>
      <c r="G16" s="48">
        <v>0</v>
      </c>
      <c r="H16" s="48">
        <f t="shared" si="0"/>
        <v>8</v>
      </c>
      <c r="I16" s="48">
        <v>0</v>
      </c>
      <c r="J16" s="52"/>
    </row>
  </sheetData>
  <mergeCells count="5">
    <mergeCell ref="A2:I2"/>
    <mergeCell ref="A3:I3"/>
    <mergeCell ref="C4:C11"/>
    <mergeCell ref="D4:D11"/>
    <mergeCell ref="E4:I11"/>
  </mergeCells>
  <pageMargins left="0.7" right="0.7" top="0.75" bottom="0.75" header="0.3" footer="0.3"/>
  <pageSetup paperSize="9" orientation="landscape"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workbookViewId="0">
      <selection activeCell="B6" sqref="B6"/>
    </sheetView>
  </sheetViews>
  <sheetFormatPr baseColWidth="10" defaultRowHeight="14.5" x14ac:dyDescent="0.35"/>
  <cols>
    <col min="1" max="1" width="15.81640625" customWidth="1"/>
    <col min="2" max="2" width="14.1796875" customWidth="1"/>
    <col min="3" max="3" width="16.81640625" style="33" customWidth="1"/>
    <col min="4" max="4" width="14.54296875" customWidth="1"/>
    <col min="5" max="5" width="7.1796875" customWidth="1"/>
    <col min="6" max="6" width="17.26953125" customWidth="1"/>
    <col min="7" max="7" width="12.7265625" customWidth="1"/>
    <col min="8" max="8" width="9.81640625" customWidth="1"/>
    <col min="9" max="9" width="16" customWidth="1"/>
    <col min="10" max="10" width="10.7265625" customWidth="1"/>
    <col min="12" max="12" width="14.1796875" customWidth="1"/>
  </cols>
  <sheetData>
    <row r="1" spans="1:16" ht="15" thickBot="1" x14ac:dyDescent="0.4">
      <c r="J1" s="35"/>
    </row>
    <row r="2" spans="1:16" ht="15" customHeight="1" x14ac:dyDescent="0.35">
      <c r="A2" s="125" t="s">
        <v>213</v>
      </c>
      <c r="B2" s="126"/>
      <c r="C2" s="126"/>
      <c r="D2" s="126"/>
      <c r="E2" s="126"/>
      <c r="F2" s="126"/>
      <c r="G2" s="126"/>
      <c r="H2" s="126"/>
      <c r="I2" s="127"/>
      <c r="J2" s="35"/>
    </row>
    <row r="3" spans="1:16" ht="15.75" customHeight="1" x14ac:dyDescent="0.35">
      <c r="A3" s="128" t="s">
        <v>262</v>
      </c>
      <c r="B3" s="129"/>
      <c r="C3" s="129"/>
      <c r="D3" s="129"/>
      <c r="E3" s="129"/>
      <c r="F3" s="129"/>
      <c r="G3" s="129"/>
      <c r="H3" s="129"/>
      <c r="I3" s="130"/>
      <c r="J3" s="35"/>
    </row>
    <row r="4" spans="1:16" ht="15" customHeight="1" x14ac:dyDescent="0.35">
      <c r="A4" s="34" t="s">
        <v>215</v>
      </c>
      <c r="B4" s="34"/>
      <c r="C4" s="131" t="s">
        <v>369</v>
      </c>
      <c r="D4" s="132" t="s">
        <v>216</v>
      </c>
      <c r="E4" s="133" t="s">
        <v>217</v>
      </c>
      <c r="F4" s="134"/>
      <c r="G4" s="134"/>
      <c r="H4" s="134"/>
      <c r="I4" s="134"/>
      <c r="J4" s="35"/>
    </row>
    <row r="5" spans="1:16" x14ac:dyDescent="0.35">
      <c r="A5" s="34" t="s">
        <v>218</v>
      </c>
      <c r="B5" s="34" t="s">
        <v>263</v>
      </c>
      <c r="C5" s="131"/>
      <c r="D5" s="132"/>
      <c r="E5" s="134"/>
      <c r="F5" s="134"/>
      <c r="G5" s="134"/>
      <c r="H5" s="134"/>
      <c r="I5" s="134"/>
      <c r="J5" s="35"/>
    </row>
    <row r="6" spans="1:16" x14ac:dyDescent="0.35">
      <c r="A6" s="34" t="s">
        <v>219</v>
      </c>
      <c r="B6" s="34" t="s">
        <v>264</v>
      </c>
      <c r="C6" s="131"/>
      <c r="D6" s="132"/>
      <c r="E6" s="134"/>
      <c r="F6" s="134"/>
      <c r="G6" s="134"/>
      <c r="H6" s="134"/>
      <c r="I6" s="134"/>
      <c r="J6" s="35"/>
    </row>
    <row r="7" spans="1:16" x14ac:dyDescent="0.35">
      <c r="A7" s="34" t="s">
        <v>220</v>
      </c>
      <c r="B7" s="34" t="s">
        <v>265</v>
      </c>
      <c r="C7" s="131"/>
      <c r="D7" s="132"/>
      <c r="E7" s="134"/>
      <c r="F7" s="134"/>
      <c r="G7" s="134"/>
      <c r="H7" s="134"/>
      <c r="I7" s="134"/>
      <c r="J7" s="35"/>
    </row>
    <row r="8" spans="1:16" ht="15" customHeight="1" x14ac:dyDescent="0.35">
      <c r="A8" s="34" t="s">
        <v>221</v>
      </c>
      <c r="B8" s="34" t="s">
        <v>370</v>
      </c>
      <c r="C8" s="131"/>
      <c r="D8" s="132"/>
      <c r="E8" s="134"/>
      <c r="F8" s="134"/>
      <c r="G8" s="134"/>
      <c r="H8" s="134"/>
      <c r="I8" s="134"/>
      <c r="J8" s="35"/>
    </row>
    <row r="9" spans="1:16" x14ac:dyDescent="0.35">
      <c r="A9" s="34" t="s">
        <v>222</v>
      </c>
      <c r="B9" s="36" t="s">
        <v>266</v>
      </c>
      <c r="C9" s="131"/>
      <c r="D9" s="132"/>
      <c r="E9" s="134"/>
      <c r="F9" s="134"/>
      <c r="G9" s="134"/>
      <c r="H9" s="134"/>
      <c r="I9" s="134"/>
      <c r="J9" s="35"/>
    </row>
    <row r="10" spans="1:16" x14ac:dyDescent="0.35">
      <c r="A10" s="34" t="s">
        <v>224</v>
      </c>
      <c r="B10" s="34" t="s">
        <v>267</v>
      </c>
      <c r="C10" s="131"/>
      <c r="D10" s="132"/>
      <c r="E10" s="134"/>
      <c r="F10" s="134"/>
      <c r="G10" s="134"/>
      <c r="H10" s="134"/>
      <c r="I10" s="134"/>
      <c r="J10" s="35"/>
    </row>
    <row r="11" spans="1:16" x14ac:dyDescent="0.35">
      <c r="A11" s="34" t="s">
        <v>225</v>
      </c>
      <c r="B11" s="34" t="s">
        <v>268</v>
      </c>
      <c r="C11" s="131"/>
      <c r="D11" s="132"/>
      <c r="E11" s="134"/>
      <c r="F11" s="134"/>
      <c r="G11" s="134"/>
      <c r="H11" s="134"/>
      <c r="I11" s="134"/>
      <c r="J11" s="37"/>
    </row>
    <row r="12" spans="1:16" s="19" customFormat="1" x14ac:dyDescent="0.35">
      <c r="A12" s="38" t="s">
        <v>227</v>
      </c>
      <c r="B12" s="38" t="s">
        <v>228</v>
      </c>
      <c r="C12" s="39" t="s">
        <v>229</v>
      </c>
      <c r="D12" s="40" t="s">
        <v>230</v>
      </c>
      <c r="E12" s="40" t="s">
        <v>231</v>
      </c>
      <c r="F12" s="40" t="s">
        <v>232</v>
      </c>
      <c r="G12" s="40" t="s">
        <v>233</v>
      </c>
      <c r="H12" s="40" t="s">
        <v>234</v>
      </c>
      <c r="I12" s="40" t="s">
        <v>235</v>
      </c>
      <c r="J12" s="41" t="s">
        <v>269</v>
      </c>
      <c r="K12" s="42" t="s">
        <v>236</v>
      </c>
      <c r="L12" s="43" t="s">
        <v>237</v>
      </c>
      <c r="M12" s="42" t="s">
        <v>238</v>
      </c>
      <c r="N12" s="42" t="s">
        <v>239</v>
      </c>
      <c r="O12" s="42" t="s">
        <v>240</v>
      </c>
      <c r="P12" s="42" t="s">
        <v>241</v>
      </c>
    </row>
    <row r="13" spans="1:16" ht="24" customHeight="1" x14ac:dyDescent="0.35">
      <c r="A13" s="53" t="s">
        <v>270</v>
      </c>
      <c r="B13" s="54">
        <v>43588</v>
      </c>
      <c r="C13" s="55">
        <v>0.37638888888888888</v>
      </c>
      <c r="D13" s="56">
        <v>0.38541666666666669</v>
      </c>
      <c r="E13" s="57">
        <v>13</v>
      </c>
      <c r="F13" s="57" t="s">
        <v>127</v>
      </c>
      <c r="G13" s="57">
        <v>0</v>
      </c>
      <c r="H13" s="57">
        <f>E13-(G13+I13)</f>
        <v>13</v>
      </c>
      <c r="I13" s="57">
        <v>0</v>
      </c>
      <c r="J13" s="49">
        <f>((12*60)*156)</f>
        <v>112320</v>
      </c>
      <c r="K13" s="50">
        <f>SUM(G13:G27)/15</f>
        <v>68.333333333333329</v>
      </c>
      <c r="L13" s="51">
        <f>1/K13</f>
        <v>1.4634146341463415E-2</v>
      </c>
      <c r="M13" s="50">
        <f>(J13-SUM(G13:G27))/J13</f>
        <v>0.99087428774928776</v>
      </c>
      <c r="N13" s="50">
        <f>((J13-(G13+G14+G16+G17+G18+G19+G20+G21+G22+G23+G24+G25+G26+G27)-(G15+G27))/J13)</f>
        <v>0.99087428774928776</v>
      </c>
      <c r="O13" s="50">
        <f>(J13/60)-(SUM(E13:E27)/60)</f>
        <v>1843.7666666666667</v>
      </c>
      <c r="P13" s="50">
        <f>O13/15</f>
        <v>122.91777777777777</v>
      </c>
    </row>
    <row r="14" spans="1:16" ht="24.75" customHeight="1" x14ac:dyDescent="0.35">
      <c r="A14" s="53" t="s">
        <v>271</v>
      </c>
      <c r="B14" s="54">
        <v>43588</v>
      </c>
      <c r="C14" s="55">
        <v>0.40625</v>
      </c>
      <c r="D14" s="56">
        <v>0.57638888888888895</v>
      </c>
      <c r="E14" s="57">
        <v>245</v>
      </c>
      <c r="F14" s="57" t="s">
        <v>127</v>
      </c>
      <c r="G14" s="57">
        <v>70</v>
      </c>
      <c r="H14" s="57">
        <f>E14-(G14+I14)</f>
        <v>165</v>
      </c>
      <c r="I14" s="57">
        <v>10</v>
      </c>
      <c r="J14" s="52"/>
    </row>
    <row r="15" spans="1:16" ht="17.149999999999999" customHeight="1" x14ac:dyDescent="0.35">
      <c r="A15" s="53" t="s">
        <v>272</v>
      </c>
      <c r="B15" s="54">
        <v>43598</v>
      </c>
      <c r="C15" s="55">
        <v>0.54166666666666663</v>
      </c>
      <c r="D15" s="56">
        <v>0.63541666666666663</v>
      </c>
      <c r="E15" s="57">
        <v>135</v>
      </c>
      <c r="F15" s="57" t="s">
        <v>126</v>
      </c>
      <c r="G15" s="57">
        <v>120</v>
      </c>
      <c r="H15" s="57">
        <f t="shared" ref="H15:H25" si="0">E15-(G15+I15)</f>
        <v>5</v>
      </c>
      <c r="I15" s="57">
        <v>10</v>
      </c>
      <c r="J15" s="52"/>
    </row>
    <row r="16" spans="1:16" ht="17.149999999999999" customHeight="1" x14ac:dyDescent="0.35">
      <c r="A16" s="58" t="s">
        <v>273</v>
      </c>
      <c r="B16" s="54">
        <v>43629</v>
      </c>
      <c r="C16" s="55">
        <v>0.54166666666666663</v>
      </c>
      <c r="D16" s="56">
        <v>0.625</v>
      </c>
      <c r="E16" s="57">
        <v>120</v>
      </c>
      <c r="F16" s="57" t="s">
        <v>252</v>
      </c>
      <c r="G16" s="57">
        <v>25</v>
      </c>
      <c r="H16" s="57">
        <f t="shared" si="0"/>
        <v>85</v>
      </c>
      <c r="I16" s="57">
        <v>10</v>
      </c>
      <c r="J16" s="52"/>
    </row>
    <row r="17" spans="1:10" ht="36" customHeight="1" x14ac:dyDescent="0.35">
      <c r="A17" s="58" t="s">
        <v>274</v>
      </c>
      <c r="B17" s="54">
        <v>43631</v>
      </c>
      <c r="C17" s="55" t="s">
        <v>253</v>
      </c>
      <c r="D17" s="56" t="s">
        <v>366</v>
      </c>
      <c r="E17" s="57">
        <v>106</v>
      </c>
      <c r="F17" s="57" t="s">
        <v>127</v>
      </c>
      <c r="G17" s="57">
        <v>70</v>
      </c>
      <c r="H17" s="57">
        <f t="shared" si="0"/>
        <v>26</v>
      </c>
      <c r="I17" s="57">
        <v>10</v>
      </c>
      <c r="J17" s="52"/>
    </row>
    <row r="18" spans="1:10" ht="42" customHeight="1" x14ac:dyDescent="0.35">
      <c r="A18" s="58" t="s">
        <v>275</v>
      </c>
      <c r="B18" s="54">
        <v>43634</v>
      </c>
      <c r="C18" s="55">
        <v>0.59236111111111112</v>
      </c>
      <c r="D18" s="56">
        <v>0.70138888888888884</v>
      </c>
      <c r="E18" s="57">
        <v>157</v>
      </c>
      <c r="F18" s="57" t="s">
        <v>127</v>
      </c>
      <c r="G18" s="57">
        <v>30</v>
      </c>
      <c r="H18" s="57">
        <f t="shared" si="0"/>
        <v>117</v>
      </c>
      <c r="I18" s="57">
        <v>10</v>
      </c>
      <c r="J18" s="52"/>
    </row>
    <row r="19" spans="1:10" ht="15" customHeight="1" x14ac:dyDescent="0.35">
      <c r="A19" s="58" t="s">
        <v>273</v>
      </c>
      <c r="B19" s="54">
        <v>43659</v>
      </c>
      <c r="C19" s="55">
        <v>0.54166666666666663</v>
      </c>
      <c r="D19" s="56">
        <v>0.64236111111111105</v>
      </c>
      <c r="E19" s="57">
        <v>145</v>
      </c>
      <c r="F19" s="57" t="s">
        <v>126</v>
      </c>
      <c r="G19" s="57">
        <v>135</v>
      </c>
      <c r="H19" s="57">
        <f t="shared" si="0"/>
        <v>0</v>
      </c>
      <c r="I19" s="57">
        <v>10</v>
      </c>
      <c r="J19" s="52"/>
    </row>
    <row r="20" spans="1:10" ht="39" x14ac:dyDescent="0.35">
      <c r="A20" s="53" t="s">
        <v>276</v>
      </c>
      <c r="B20" s="54">
        <v>43687</v>
      </c>
      <c r="C20" s="55" t="s">
        <v>254</v>
      </c>
      <c r="D20" s="56">
        <v>0.56944444444444442</v>
      </c>
      <c r="E20" s="57">
        <v>160</v>
      </c>
      <c r="F20" s="57" t="s">
        <v>127</v>
      </c>
      <c r="G20" s="57">
        <v>90</v>
      </c>
      <c r="H20" s="57">
        <f t="shared" si="0"/>
        <v>70</v>
      </c>
      <c r="I20" s="57">
        <v>0</v>
      </c>
      <c r="J20" s="52"/>
    </row>
    <row r="21" spans="1:10" x14ac:dyDescent="0.35">
      <c r="A21" s="53" t="s">
        <v>273</v>
      </c>
      <c r="B21" s="54">
        <v>43690</v>
      </c>
      <c r="C21" s="55">
        <v>0.54166666666666663</v>
      </c>
      <c r="D21" s="56">
        <v>0.625</v>
      </c>
      <c r="E21" s="57">
        <v>120</v>
      </c>
      <c r="F21" s="57" t="s">
        <v>126</v>
      </c>
      <c r="G21" s="57">
        <v>110</v>
      </c>
      <c r="H21" s="57">
        <f t="shared" si="0"/>
        <v>0</v>
      </c>
      <c r="I21" s="57">
        <v>10</v>
      </c>
      <c r="J21" s="52"/>
    </row>
    <row r="22" spans="1:10" ht="24.75" customHeight="1" x14ac:dyDescent="0.35">
      <c r="A22" s="53" t="s">
        <v>277</v>
      </c>
      <c r="B22" s="54">
        <v>43699</v>
      </c>
      <c r="C22" s="55" t="s">
        <v>278</v>
      </c>
      <c r="D22" s="56">
        <v>0.38541666666666669</v>
      </c>
      <c r="E22" s="57">
        <v>45</v>
      </c>
      <c r="F22" s="57" t="s">
        <v>127</v>
      </c>
      <c r="G22" s="57">
        <v>15</v>
      </c>
      <c r="H22" s="57">
        <f t="shared" si="0"/>
        <v>20</v>
      </c>
      <c r="I22" s="57">
        <v>10</v>
      </c>
      <c r="J22" s="52"/>
    </row>
    <row r="23" spans="1:10" ht="39" x14ac:dyDescent="0.35">
      <c r="A23" s="44" t="s">
        <v>279</v>
      </c>
      <c r="B23" s="45">
        <v>43700</v>
      </c>
      <c r="C23" s="46">
        <v>0.34027777777777773</v>
      </c>
      <c r="D23" s="47">
        <v>0.44305555555555554</v>
      </c>
      <c r="E23" s="48">
        <v>148</v>
      </c>
      <c r="F23" s="48" t="s">
        <v>127</v>
      </c>
      <c r="G23" s="48">
        <v>100</v>
      </c>
      <c r="H23" s="48">
        <f t="shared" si="0"/>
        <v>38</v>
      </c>
      <c r="I23" s="48">
        <v>10</v>
      </c>
      <c r="J23" s="52"/>
    </row>
    <row r="24" spans="1:10" ht="26" x14ac:dyDescent="0.35">
      <c r="A24" s="44" t="s">
        <v>280</v>
      </c>
      <c r="B24" s="45">
        <v>43721</v>
      </c>
      <c r="C24" s="46">
        <v>0.42708333333333331</v>
      </c>
      <c r="D24" s="47">
        <v>0.55208333333333337</v>
      </c>
      <c r="E24" s="48">
        <v>180</v>
      </c>
      <c r="F24" s="48" t="s">
        <v>127</v>
      </c>
      <c r="G24" s="48">
        <v>150</v>
      </c>
      <c r="H24" s="48">
        <f t="shared" si="0"/>
        <v>20</v>
      </c>
      <c r="I24" s="48">
        <v>10</v>
      </c>
      <c r="J24" s="52"/>
    </row>
    <row r="25" spans="1:10" ht="20.25" customHeight="1" x14ac:dyDescent="0.35">
      <c r="A25" s="44" t="s">
        <v>273</v>
      </c>
      <c r="B25" s="45">
        <v>43721</v>
      </c>
      <c r="C25" s="46">
        <v>0.54166666666666663</v>
      </c>
      <c r="D25" s="47" t="s">
        <v>281</v>
      </c>
      <c r="E25" s="48">
        <v>120</v>
      </c>
      <c r="F25" s="48" t="s">
        <v>126</v>
      </c>
      <c r="G25" s="48">
        <v>110</v>
      </c>
      <c r="H25" s="48">
        <f t="shared" si="0"/>
        <v>0</v>
      </c>
      <c r="I25" s="48">
        <v>10</v>
      </c>
      <c r="J25" s="52"/>
    </row>
    <row r="26" spans="1:10" ht="23.25" customHeight="1" x14ac:dyDescent="0.35">
      <c r="A26" s="59" t="s">
        <v>379</v>
      </c>
      <c r="B26" s="45">
        <v>43729</v>
      </c>
      <c r="C26" s="46"/>
      <c r="D26" s="47"/>
      <c r="E26" s="48"/>
      <c r="F26" s="48"/>
      <c r="G26" s="48"/>
      <c r="H26" s="48"/>
      <c r="I26" s="48"/>
      <c r="J26" s="52"/>
    </row>
    <row r="27" spans="1:10" ht="17.149999999999999" customHeight="1" x14ac:dyDescent="0.35">
      <c r="A27" s="59" t="s">
        <v>273</v>
      </c>
      <c r="B27" s="45">
        <v>43750</v>
      </c>
      <c r="C27" s="46"/>
      <c r="D27" s="47"/>
      <c r="E27" s="48"/>
      <c r="F27" s="48"/>
      <c r="G27" s="48"/>
      <c r="H27" s="48"/>
      <c r="I27" s="48"/>
      <c r="J27" s="52"/>
    </row>
  </sheetData>
  <mergeCells count="5">
    <mergeCell ref="A2:I2"/>
    <mergeCell ref="A3:I3"/>
    <mergeCell ref="C4:C11"/>
    <mergeCell ref="D4:D11"/>
    <mergeCell ref="E4:I11"/>
  </mergeCells>
  <pageMargins left="0.7" right="0.7" top="0.75" bottom="0.75" header="0.3" footer="0.3"/>
  <pageSetup paperSize="9" orientation="landscape"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workbookViewId="0">
      <selection activeCell="A2" sqref="A2:I2"/>
    </sheetView>
  </sheetViews>
  <sheetFormatPr baseColWidth="10" defaultRowHeight="14.5" x14ac:dyDescent="0.35"/>
  <cols>
    <col min="1" max="1" width="15.81640625" customWidth="1"/>
    <col min="2" max="2" width="14.1796875" customWidth="1"/>
    <col min="3" max="3" width="16.81640625" style="33" customWidth="1"/>
    <col min="4" max="4" width="14.54296875" customWidth="1"/>
    <col min="5" max="5" width="7.1796875" customWidth="1"/>
    <col min="6" max="6" width="17.26953125" customWidth="1"/>
    <col min="7" max="7" width="12.7265625" customWidth="1"/>
    <col min="8" max="8" width="9.81640625" customWidth="1"/>
    <col min="9" max="9" width="16" customWidth="1"/>
    <col min="10" max="10" width="10.7265625" customWidth="1"/>
    <col min="12" max="12" width="14.1796875" customWidth="1"/>
    <col min="14" max="14" width="13.453125" customWidth="1"/>
  </cols>
  <sheetData>
    <row r="1" spans="1:16" ht="15" thickBot="1" x14ac:dyDescent="0.4"/>
    <row r="2" spans="1:16" ht="15" customHeight="1" x14ac:dyDescent="0.35">
      <c r="A2" s="125" t="s">
        <v>213</v>
      </c>
      <c r="B2" s="126"/>
      <c r="C2" s="126"/>
      <c r="D2" s="126"/>
      <c r="E2" s="126"/>
      <c r="F2" s="126"/>
      <c r="G2" s="126"/>
      <c r="H2" s="126"/>
      <c r="I2" s="127"/>
    </row>
    <row r="3" spans="1:16" ht="15.75" customHeight="1" x14ac:dyDescent="0.35">
      <c r="A3" s="128" t="s">
        <v>282</v>
      </c>
      <c r="B3" s="129"/>
      <c r="C3" s="129"/>
      <c r="D3" s="129"/>
      <c r="E3" s="129"/>
      <c r="F3" s="129"/>
      <c r="G3" s="129"/>
      <c r="H3" s="129"/>
      <c r="I3" s="130"/>
    </row>
    <row r="4" spans="1:16" ht="15" customHeight="1" x14ac:dyDescent="0.35">
      <c r="A4" s="34" t="s">
        <v>215</v>
      </c>
      <c r="B4" s="34"/>
      <c r="C4" s="131" t="s">
        <v>283</v>
      </c>
      <c r="D4" s="132" t="s">
        <v>216</v>
      </c>
      <c r="E4" s="133" t="s">
        <v>217</v>
      </c>
      <c r="F4" s="134"/>
      <c r="G4" s="134"/>
      <c r="H4" s="134"/>
      <c r="I4" s="134"/>
    </row>
    <row r="5" spans="1:16" x14ac:dyDescent="0.35">
      <c r="A5" s="34" t="s">
        <v>218</v>
      </c>
      <c r="B5" s="34" t="s">
        <v>284</v>
      </c>
      <c r="C5" s="131"/>
      <c r="D5" s="132"/>
      <c r="E5" s="134"/>
      <c r="F5" s="134"/>
      <c r="G5" s="134"/>
      <c r="H5" s="134"/>
      <c r="I5" s="134"/>
    </row>
    <row r="6" spans="1:16" x14ac:dyDescent="0.35">
      <c r="A6" s="34" t="s">
        <v>219</v>
      </c>
      <c r="B6" s="34">
        <v>11362</v>
      </c>
      <c r="C6" s="131"/>
      <c r="D6" s="132"/>
      <c r="E6" s="134"/>
      <c r="F6" s="134"/>
      <c r="G6" s="134"/>
      <c r="H6" s="134"/>
      <c r="I6" s="134"/>
    </row>
    <row r="7" spans="1:16" x14ac:dyDescent="0.35">
      <c r="A7" s="34" t="s">
        <v>220</v>
      </c>
      <c r="B7" s="34" t="s">
        <v>285</v>
      </c>
      <c r="C7" s="131"/>
      <c r="D7" s="132"/>
      <c r="E7" s="134"/>
      <c r="F7" s="134"/>
      <c r="G7" s="134"/>
      <c r="H7" s="134"/>
      <c r="I7" s="134"/>
    </row>
    <row r="8" spans="1:16" ht="15" customHeight="1" x14ac:dyDescent="0.35">
      <c r="A8" s="34" t="s">
        <v>221</v>
      </c>
      <c r="B8" s="34" t="s">
        <v>371</v>
      </c>
      <c r="C8" s="131"/>
      <c r="D8" s="132"/>
      <c r="E8" s="134"/>
      <c r="F8" s="134"/>
      <c r="G8" s="134"/>
      <c r="H8" s="134"/>
      <c r="I8" s="134"/>
    </row>
    <row r="9" spans="1:16" x14ac:dyDescent="0.35">
      <c r="A9" s="34" t="s">
        <v>222</v>
      </c>
      <c r="B9" s="36" t="s">
        <v>286</v>
      </c>
      <c r="C9" s="131"/>
      <c r="D9" s="132"/>
      <c r="E9" s="134"/>
      <c r="F9" s="134"/>
      <c r="G9" s="134"/>
      <c r="H9" s="134"/>
      <c r="I9" s="134"/>
      <c r="J9" s="35"/>
    </row>
    <row r="10" spans="1:16" x14ac:dyDescent="0.35">
      <c r="A10" s="34" t="s">
        <v>224</v>
      </c>
      <c r="B10" s="34" t="s">
        <v>287</v>
      </c>
      <c r="C10" s="131"/>
      <c r="D10" s="132"/>
      <c r="E10" s="134"/>
      <c r="F10" s="134"/>
      <c r="G10" s="134"/>
      <c r="H10" s="134"/>
      <c r="I10" s="134"/>
      <c r="J10" s="35"/>
    </row>
    <row r="11" spans="1:16" x14ac:dyDescent="0.35">
      <c r="A11" s="34" t="s">
        <v>225</v>
      </c>
      <c r="B11" s="34" t="s">
        <v>288</v>
      </c>
      <c r="C11" s="131"/>
      <c r="D11" s="132"/>
      <c r="E11" s="134"/>
      <c r="F11" s="134"/>
      <c r="G11" s="134"/>
      <c r="H11" s="134"/>
      <c r="I11" s="134"/>
      <c r="J11" s="37"/>
    </row>
    <row r="12" spans="1:16" s="19" customFormat="1" x14ac:dyDescent="0.35">
      <c r="A12" s="38" t="s">
        <v>227</v>
      </c>
      <c r="B12" s="38" t="s">
        <v>228</v>
      </c>
      <c r="C12" s="39" t="s">
        <v>229</v>
      </c>
      <c r="D12" s="40" t="s">
        <v>230</v>
      </c>
      <c r="E12" s="40" t="s">
        <v>231</v>
      </c>
      <c r="F12" s="40" t="s">
        <v>232</v>
      </c>
      <c r="G12" s="40" t="s">
        <v>233</v>
      </c>
      <c r="H12" s="40" t="s">
        <v>234</v>
      </c>
      <c r="I12" s="40" t="s">
        <v>235</v>
      </c>
      <c r="J12" s="41" t="s">
        <v>269</v>
      </c>
      <c r="K12" s="42" t="s">
        <v>236</v>
      </c>
      <c r="L12" s="43" t="s">
        <v>237</v>
      </c>
      <c r="M12" s="42" t="s">
        <v>238</v>
      </c>
      <c r="N12" s="42" t="s">
        <v>239</v>
      </c>
      <c r="O12" s="42" t="s">
        <v>240</v>
      </c>
      <c r="P12" s="42" t="s">
        <v>241</v>
      </c>
    </row>
    <row r="13" spans="1:16" x14ac:dyDescent="0.35">
      <c r="A13" s="53" t="s">
        <v>289</v>
      </c>
      <c r="B13" s="54">
        <v>43605</v>
      </c>
      <c r="C13" s="56">
        <v>0.43055555555555558</v>
      </c>
      <c r="D13" s="56">
        <v>0.44444444444444442</v>
      </c>
      <c r="E13" s="57">
        <v>20</v>
      </c>
      <c r="F13" s="57" t="s">
        <v>127</v>
      </c>
      <c r="G13" s="57">
        <v>10</v>
      </c>
      <c r="H13" s="57">
        <f>E13-(G13+I13)</f>
        <v>5</v>
      </c>
      <c r="I13" s="57">
        <v>5</v>
      </c>
      <c r="J13" s="49">
        <f>((24*60)*180)</f>
        <v>259200</v>
      </c>
      <c r="K13" s="50">
        <f>SUM(G13:G17)/5</f>
        <v>26</v>
      </c>
      <c r="L13" s="51">
        <f>1/K13</f>
        <v>3.8461538461538464E-2</v>
      </c>
      <c r="M13" s="50">
        <f>(J13-SUM(G13:G17))/J13</f>
        <v>0.9994984567901235</v>
      </c>
      <c r="N13" s="50">
        <f>((J13-(SUM(G13:G17)/J13)))</f>
        <v>259199.9994984568</v>
      </c>
      <c r="O13" s="50">
        <f>(J13/60)-(SUM(E13:E17)/60)</f>
        <v>4317.583333333333</v>
      </c>
      <c r="P13" s="50">
        <f>O13/5</f>
        <v>863.51666666666665</v>
      </c>
    </row>
    <row r="14" spans="1:16" ht="17.149999999999999" customHeight="1" x14ac:dyDescent="0.35">
      <c r="A14" s="58" t="s">
        <v>251</v>
      </c>
      <c r="B14" s="54">
        <v>43634</v>
      </c>
      <c r="C14" s="56">
        <v>0.4375</v>
      </c>
      <c r="D14" s="56">
        <v>0.45833333333333331</v>
      </c>
      <c r="E14" s="57">
        <v>30</v>
      </c>
      <c r="F14" s="57" t="s">
        <v>126</v>
      </c>
      <c r="G14" s="57">
        <v>30</v>
      </c>
      <c r="H14" s="57">
        <f t="shared" ref="H14:H17" si="0">E14-(G14+I14)</f>
        <v>0</v>
      </c>
      <c r="I14" s="57">
        <v>0</v>
      </c>
      <c r="J14" s="52"/>
    </row>
    <row r="15" spans="1:16" x14ac:dyDescent="0.35">
      <c r="A15" s="58" t="s">
        <v>251</v>
      </c>
      <c r="B15" s="54">
        <v>43699</v>
      </c>
      <c r="C15" s="56">
        <v>0.66666666666666663</v>
      </c>
      <c r="D15" s="56">
        <v>0.6875</v>
      </c>
      <c r="E15" s="57">
        <v>30</v>
      </c>
      <c r="F15" s="57" t="s">
        <v>127</v>
      </c>
      <c r="G15" s="57">
        <v>30</v>
      </c>
      <c r="H15" s="57">
        <f t="shared" si="0"/>
        <v>0</v>
      </c>
      <c r="I15" s="57">
        <v>0</v>
      </c>
      <c r="J15" s="52"/>
    </row>
    <row r="16" spans="1:16" x14ac:dyDescent="0.35">
      <c r="A16" s="53" t="s">
        <v>289</v>
      </c>
      <c r="B16" s="54">
        <v>43706</v>
      </c>
      <c r="C16" s="56">
        <v>0.45833333333333331</v>
      </c>
      <c r="D16" s="56">
        <v>0.46875</v>
      </c>
      <c r="E16" s="57">
        <v>15</v>
      </c>
      <c r="F16" s="57" t="s">
        <v>127</v>
      </c>
      <c r="G16" s="57">
        <v>10</v>
      </c>
      <c r="H16" s="57">
        <f t="shared" si="0"/>
        <v>0</v>
      </c>
      <c r="I16" s="57">
        <v>5</v>
      </c>
      <c r="J16" s="52"/>
    </row>
    <row r="17" spans="1:10" x14ac:dyDescent="0.35">
      <c r="A17" s="44" t="s">
        <v>251</v>
      </c>
      <c r="B17" s="45">
        <v>43749</v>
      </c>
      <c r="C17" s="47">
        <v>0.54166666666666663</v>
      </c>
      <c r="D17" s="47">
        <v>0.57638888888888895</v>
      </c>
      <c r="E17" s="48">
        <v>50</v>
      </c>
      <c r="F17" s="48" t="s">
        <v>126</v>
      </c>
      <c r="G17" s="48">
        <v>50</v>
      </c>
      <c r="H17" s="48">
        <f t="shared" si="0"/>
        <v>0</v>
      </c>
      <c r="I17" s="48">
        <v>0</v>
      </c>
      <c r="J17" s="52"/>
    </row>
    <row r="18" spans="1:10" x14ac:dyDescent="0.35">
      <c r="A18" s="60"/>
      <c r="B18" s="61"/>
      <c r="C18" s="62"/>
      <c r="D18" s="62"/>
      <c r="E18" s="52"/>
      <c r="F18" s="52"/>
      <c r="G18" s="52"/>
      <c r="H18" s="52"/>
      <c r="I18" s="52"/>
      <c r="J18" s="52"/>
    </row>
    <row r="19" spans="1:10" x14ac:dyDescent="0.35">
      <c r="A19" s="60"/>
      <c r="B19" s="61"/>
      <c r="C19" s="62"/>
      <c r="D19" s="62"/>
      <c r="E19" s="52"/>
      <c r="F19" s="52"/>
      <c r="G19" s="52"/>
      <c r="H19" s="52"/>
      <c r="I19" s="52"/>
      <c r="J19" s="52"/>
    </row>
  </sheetData>
  <mergeCells count="5">
    <mergeCell ref="A2:I2"/>
    <mergeCell ref="A3:I3"/>
    <mergeCell ref="C4:C11"/>
    <mergeCell ref="D4:D11"/>
    <mergeCell ref="E4:I11"/>
  </mergeCells>
  <pageMargins left="0.7" right="0.7" top="0.75" bottom="0.75" header="0.3" footer="0.3"/>
  <pageSetup paperSize="9" orientation="landscape"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3"/>
  <sheetViews>
    <sheetView zoomScale="115" zoomScaleNormal="115" workbookViewId="0">
      <selection activeCell="A3" sqref="A3:I3"/>
    </sheetView>
  </sheetViews>
  <sheetFormatPr baseColWidth="10" defaultRowHeight="14.5" x14ac:dyDescent="0.35"/>
  <cols>
    <col min="1" max="1" width="15.81640625" customWidth="1"/>
    <col min="2" max="2" width="14.1796875" customWidth="1"/>
    <col min="3" max="3" width="16.81640625" style="33" customWidth="1"/>
    <col min="4" max="4" width="14.54296875" customWidth="1"/>
    <col min="5" max="5" width="7.1796875" customWidth="1"/>
    <col min="6" max="6" width="17.26953125" customWidth="1"/>
    <col min="7" max="7" width="12.7265625" customWidth="1"/>
    <col min="8" max="8" width="9.81640625" customWidth="1"/>
    <col min="9" max="9" width="16" customWidth="1"/>
    <col min="10" max="10" width="10.7265625" customWidth="1"/>
    <col min="12" max="12" width="14.1796875" customWidth="1"/>
  </cols>
  <sheetData>
    <row r="1" spans="1:16" ht="15" thickBot="1" x14ac:dyDescent="0.4">
      <c r="J1" s="35"/>
    </row>
    <row r="2" spans="1:16" ht="15" customHeight="1" x14ac:dyDescent="0.35">
      <c r="A2" s="125" t="s">
        <v>213</v>
      </c>
      <c r="B2" s="126"/>
      <c r="C2" s="126"/>
      <c r="D2" s="126"/>
      <c r="E2" s="126"/>
      <c r="F2" s="126"/>
      <c r="G2" s="126"/>
      <c r="H2" s="126"/>
      <c r="I2" s="127"/>
      <c r="J2" s="35"/>
    </row>
    <row r="3" spans="1:16" ht="15.75" customHeight="1" x14ac:dyDescent="0.35">
      <c r="A3" s="128" t="s">
        <v>290</v>
      </c>
      <c r="B3" s="129"/>
      <c r="C3" s="129"/>
      <c r="D3" s="129"/>
      <c r="E3" s="129"/>
      <c r="F3" s="129"/>
      <c r="G3" s="129"/>
      <c r="H3" s="129"/>
      <c r="I3" s="130"/>
      <c r="J3" s="35"/>
    </row>
    <row r="4" spans="1:16" ht="15" customHeight="1" x14ac:dyDescent="0.35">
      <c r="A4" s="34" t="s">
        <v>215</v>
      </c>
      <c r="B4" s="34"/>
      <c r="C4" s="131" t="s">
        <v>372</v>
      </c>
      <c r="D4" s="132" t="s">
        <v>216</v>
      </c>
      <c r="E4" s="133" t="s">
        <v>217</v>
      </c>
      <c r="F4" s="134"/>
      <c r="G4" s="134"/>
      <c r="H4" s="134"/>
      <c r="I4" s="134"/>
      <c r="J4" s="35"/>
    </row>
    <row r="5" spans="1:16" x14ac:dyDescent="0.35">
      <c r="A5" s="34" t="s">
        <v>218</v>
      </c>
      <c r="B5" s="34" t="s">
        <v>284</v>
      </c>
      <c r="C5" s="131"/>
      <c r="D5" s="132"/>
      <c r="E5" s="134"/>
      <c r="F5" s="134"/>
      <c r="G5" s="134"/>
      <c r="H5" s="134"/>
      <c r="I5" s="134"/>
      <c r="J5" s="35"/>
    </row>
    <row r="6" spans="1:16" x14ac:dyDescent="0.35">
      <c r="A6" s="34" t="s">
        <v>219</v>
      </c>
      <c r="B6" s="34">
        <v>31695</v>
      </c>
      <c r="C6" s="131"/>
      <c r="D6" s="132"/>
      <c r="E6" s="134"/>
      <c r="F6" s="134"/>
      <c r="G6" s="134"/>
      <c r="H6" s="134"/>
      <c r="I6" s="134"/>
      <c r="J6" s="35"/>
    </row>
    <row r="7" spans="1:16" x14ac:dyDescent="0.35">
      <c r="A7" s="34" t="s">
        <v>220</v>
      </c>
      <c r="B7" s="34" t="s">
        <v>285</v>
      </c>
      <c r="C7" s="131"/>
      <c r="D7" s="132"/>
      <c r="E7" s="134"/>
      <c r="F7" s="134"/>
      <c r="G7" s="134"/>
      <c r="H7" s="134"/>
      <c r="I7" s="134"/>
      <c r="J7" s="35"/>
    </row>
    <row r="8" spans="1:16" ht="15" customHeight="1" x14ac:dyDescent="0.35">
      <c r="A8" s="34" t="s">
        <v>221</v>
      </c>
      <c r="B8" s="34" t="s">
        <v>371</v>
      </c>
      <c r="C8" s="131"/>
      <c r="D8" s="132"/>
      <c r="E8" s="134"/>
      <c r="F8" s="134"/>
      <c r="G8" s="134"/>
      <c r="H8" s="134"/>
      <c r="I8" s="134"/>
      <c r="J8" s="35"/>
    </row>
    <row r="9" spans="1:16" x14ac:dyDescent="0.35">
      <c r="A9" s="34" t="s">
        <v>222</v>
      </c>
      <c r="B9" s="36" t="s">
        <v>286</v>
      </c>
      <c r="C9" s="131"/>
      <c r="D9" s="132"/>
      <c r="E9" s="134"/>
      <c r="F9" s="134"/>
      <c r="G9" s="134"/>
      <c r="H9" s="134"/>
      <c r="I9" s="134"/>
      <c r="J9" s="35"/>
    </row>
    <row r="10" spans="1:16" x14ac:dyDescent="0.35">
      <c r="A10" s="34" t="s">
        <v>224</v>
      </c>
      <c r="B10" s="34" t="s">
        <v>287</v>
      </c>
      <c r="C10" s="131"/>
      <c r="D10" s="132"/>
      <c r="E10" s="134"/>
      <c r="F10" s="134"/>
      <c r="G10" s="134"/>
      <c r="H10" s="134"/>
      <c r="I10" s="134"/>
      <c r="J10" s="35"/>
    </row>
    <row r="11" spans="1:16" x14ac:dyDescent="0.35">
      <c r="A11" s="34" t="s">
        <v>225</v>
      </c>
      <c r="B11" s="34" t="s">
        <v>288</v>
      </c>
      <c r="C11" s="131"/>
      <c r="D11" s="132"/>
      <c r="E11" s="134"/>
      <c r="F11" s="134"/>
      <c r="G11" s="134"/>
      <c r="H11" s="134"/>
      <c r="I11" s="134"/>
      <c r="J11" s="37"/>
    </row>
    <row r="12" spans="1:16" s="19" customFormat="1" x14ac:dyDescent="0.35">
      <c r="A12" s="38" t="s">
        <v>227</v>
      </c>
      <c r="B12" s="38" t="s">
        <v>228</v>
      </c>
      <c r="C12" s="39" t="s">
        <v>229</v>
      </c>
      <c r="D12" s="40" t="s">
        <v>230</v>
      </c>
      <c r="E12" s="40" t="s">
        <v>231</v>
      </c>
      <c r="F12" s="40" t="s">
        <v>232</v>
      </c>
      <c r="G12" s="40" t="s">
        <v>233</v>
      </c>
      <c r="H12" s="40" t="s">
        <v>234</v>
      </c>
      <c r="I12" s="40" t="s">
        <v>235</v>
      </c>
      <c r="J12" s="41" t="s">
        <v>269</v>
      </c>
      <c r="K12" s="42" t="s">
        <v>236</v>
      </c>
      <c r="L12" s="43" t="s">
        <v>237</v>
      </c>
      <c r="M12" s="42" t="s">
        <v>238</v>
      </c>
      <c r="N12" s="42" t="s">
        <v>239</v>
      </c>
      <c r="O12" s="42" t="s">
        <v>240</v>
      </c>
      <c r="P12" s="42" t="s">
        <v>241</v>
      </c>
    </row>
    <row r="13" spans="1:16" x14ac:dyDescent="0.35">
      <c r="A13" s="53" t="s">
        <v>289</v>
      </c>
      <c r="B13" s="54">
        <v>43605</v>
      </c>
      <c r="C13" s="56">
        <v>0.43055555555555558</v>
      </c>
      <c r="D13" s="56">
        <v>0.44444444444444442</v>
      </c>
      <c r="E13" s="57">
        <v>20</v>
      </c>
      <c r="F13" s="57" t="s">
        <v>127</v>
      </c>
      <c r="G13" s="57">
        <v>10</v>
      </c>
      <c r="H13" s="57">
        <f>E13-(G13+I13)</f>
        <v>5</v>
      </c>
      <c r="I13" s="57">
        <v>5</v>
      </c>
      <c r="J13" s="49">
        <f>((24*60)*180)</f>
        <v>259200</v>
      </c>
      <c r="K13" s="50">
        <f>SUM(G13:G21)/9</f>
        <v>37.777777777777779</v>
      </c>
      <c r="L13" s="51">
        <f>1/K13</f>
        <v>2.6470588235294117E-2</v>
      </c>
      <c r="M13" s="50">
        <f>(J13-SUM(G13:G21))/J13</f>
        <v>0.99868827160493823</v>
      </c>
      <c r="N13" s="50">
        <f>((J13-(SUM(G13:G21)/J13)))</f>
        <v>259199.99868827162</v>
      </c>
      <c r="O13" s="50">
        <f>(J13/60)-(SUM(E13:E21)/60)</f>
        <v>4313.75</v>
      </c>
      <c r="P13" s="50">
        <f>O13/9</f>
        <v>479.30555555555554</v>
      </c>
    </row>
    <row r="14" spans="1:16" ht="26" x14ac:dyDescent="0.35">
      <c r="A14" s="53" t="s">
        <v>291</v>
      </c>
      <c r="B14" s="54">
        <v>43606</v>
      </c>
      <c r="C14" s="56">
        <v>0.57291666666666663</v>
      </c>
      <c r="D14" s="56">
        <v>0.10555555555555556</v>
      </c>
      <c r="E14" s="57">
        <v>45</v>
      </c>
      <c r="F14" s="57" t="s">
        <v>127</v>
      </c>
      <c r="G14" s="57">
        <v>30</v>
      </c>
      <c r="H14" s="57">
        <f>E14-(G14+I14)</f>
        <v>10</v>
      </c>
      <c r="I14" s="57">
        <v>5</v>
      </c>
      <c r="J14" s="52"/>
    </row>
    <row r="15" spans="1:16" ht="17.149999999999999" customHeight="1" x14ac:dyDescent="0.35">
      <c r="A15" s="53" t="s">
        <v>292</v>
      </c>
      <c r="B15" s="54">
        <v>43627</v>
      </c>
      <c r="C15" s="56">
        <v>0.62847222222222221</v>
      </c>
      <c r="D15" s="56">
        <v>0.71875</v>
      </c>
      <c r="E15" s="57">
        <v>130</v>
      </c>
      <c r="F15" s="57" t="s">
        <v>127</v>
      </c>
      <c r="G15" s="57">
        <v>125</v>
      </c>
      <c r="H15" s="57">
        <f t="shared" ref="H15:H21" si="0">E15-(G15+I15)</f>
        <v>0</v>
      </c>
      <c r="I15" s="57">
        <v>5</v>
      </c>
      <c r="J15" s="52"/>
    </row>
    <row r="16" spans="1:16" ht="17.149999999999999" customHeight="1" x14ac:dyDescent="0.35">
      <c r="A16" s="58" t="s">
        <v>251</v>
      </c>
      <c r="B16" s="54">
        <v>43634</v>
      </c>
      <c r="C16" s="56">
        <v>0.41666666666666669</v>
      </c>
      <c r="D16" s="56">
        <v>0.4375</v>
      </c>
      <c r="E16" s="57">
        <v>30</v>
      </c>
      <c r="F16" s="57" t="s">
        <v>126</v>
      </c>
      <c r="G16" s="57">
        <v>30</v>
      </c>
      <c r="H16" s="57">
        <f t="shared" si="0"/>
        <v>0</v>
      </c>
      <c r="I16" s="57">
        <v>0</v>
      </c>
      <c r="J16" s="52"/>
    </row>
    <row r="17" spans="1:10" ht="26" x14ac:dyDescent="0.35">
      <c r="A17" s="53" t="s">
        <v>291</v>
      </c>
      <c r="B17" s="54">
        <v>43635</v>
      </c>
      <c r="C17" s="56">
        <v>0.65625</v>
      </c>
      <c r="D17" s="56">
        <v>0.66319444444444442</v>
      </c>
      <c r="E17" s="57">
        <v>10</v>
      </c>
      <c r="F17" s="57" t="s">
        <v>127</v>
      </c>
      <c r="G17" s="57">
        <v>10</v>
      </c>
      <c r="H17" s="57">
        <f t="shared" si="0"/>
        <v>0</v>
      </c>
      <c r="I17" s="57">
        <v>0</v>
      </c>
      <c r="J17" s="52"/>
    </row>
    <row r="18" spans="1:10" x14ac:dyDescent="0.35">
      <c r="A18" s="58" t="s">
        <v>251</v>
      </c>
      <c r="B18" s="54">
        <v>43699</v>
      </c>
      <c r="C18" s="56">
        <v>0.66666666666666663</v>
      </c>
      <c r="D18" s="56">
        <v>0.70138888888888884</v>
      </c>
      <c r="E18" s="57">
        <v>50</v>
      </c>
      <c r="F18" s="57" t="s">
        <v>127</v>
      </c>
      <c r="G18" s="57">
        <v>50</v>
      </c>
      <c r="H18" s="57">
        <f t="shared" si="0"/>
        <v>0</v>
      </c>
      <c r="I18" s="57">
        <v>0</v>
      </c>
      <c r="J18" s="52"/>
    </row>
    <row r="19" spans="1:10" ht="15" customHeight="1" x14ac:dyDescent="0.35">
      <c r="A19" s="58" t="s">
        <v>289</v>
      </c>
      <c r="B19" s="54">
        <v>43705</v>
      </c>
      <c r="C19" s="56">
        <v>0.54166666666666663</v>
      </c>
      <c r="D19" s="56">
        <v>0.55902777777777779</v>
      </c>
      <c r="E19" s="57">
        <v>25</v>
      </c>
      <c r="F19" s="57" t="s">
        <v>127</v>
      </c>
      <c r="G19" s="57">
        <v>25</v>
      </c>
      <c r="H19" s="57">
        <f t="shared" si="0"/>
        <v>0</v>
      </c>
      <c r="I19" s="57">
        <v>0</v>
      </c>
      <c r="J19" s="52"/>
    </row>
    <row r="20" spans="1:10" x14ac:dyDescent="0.35">
      <c r="A20" s="53" t="s">
        <v>289</v>
      </c>
      <c r="B20" s="54">
        <v>43706</v>
      </c>
      <c r="C20" s="56">
        <v>0.45833333333333331</v>
      </c>
      <c r="D20" s="56">
        <v>0.46875</v>
      </c>
      <c r="E20" s="57">
        <v>15</v>
      </c>
      <c r="F20" s="57" t="s">
        <v>127</v>
      </c>
      <c r="G20" s="57">
        <v>10</v>
      </c>
      <c r="H20" s="57">
        <f t="shared" si="0"/>
        <v>0</v>
      </c>
      <c r="I20" s="57">
        <v>5</v>
      </c>
      <c r="J20" s="52"/>
    </row>
    <row r="21" spans="1:10" x14ac:dyDescent="0.35">
      <c r="A21" s="44" t="s">
        <v>251</v>
      </c>
      <c r="B21" s="45">
        <v>43749</v>
      </c>
      <c r="C21" s="47">
        <v>0.54166666666666663</v>
      </c>
      <c r="D21" s="47">
        <v>0.57638888888888895</v>
      </c>
      <c r="E21" s="48">
        <v>50</v>
      </c>
      <c r="F21" s="48" t="s">
        <v>126</v>
      </c>
      <c r="G21" s="48">
        <v>50</v>
      </c>
      <c r="H21" s="48">
        <f t="shared" si="0"/>
        <v>0</v>
      </c>
      <c r="I21" s="48">
        <v>0</v>
      </c>
      <c r="J21" s="52"/>
    </row>
    <row r="22" spans="1:10" x14ac:dyDescent="0.35">
      <c r="A22" s="60"/>
      <c r="B22" s="61"/>
      <c r="C22" s="62"/>
      <c r="D22" s="62"/>
      <c r="E22" s="52"/>
      <c r="F22" s="52"/>
      <c r="G22" s="52"/>
      <c r="H22" s="52"/>
      <c r="I22" s="52"/>
      <c r="J22" s="52"/>
    </row>
    <row r="23" spans="1:10" x14ac:dyDescent="0.35">
      <c r="A23" s="60"/>
      <c r="B23" s="61"/>
      <c r="C23" s="62"/>
      <c r="D23" s="62"/>
      <c r="E23" s="52"/>
      <c r="F23" s="52"/>
      <c r="G23" s="52"/>
      <c r="H23" s="52"/>
      <c r="I23" s="52"/>
      <c r="J23" s="52"/>
    </row>
  </sheetData>
  <mergeCells count="5">
    <mergeCell ref="A2:I2"/>
    <mergeCell ref="A3:I3"/>
    <mergeCell ref="C4:C11"/>
    <mergeCell ref="D4:D11"/>
    <mergeCell ref="E4:I11"/>
  </mergeCells>
  <pageMargins left="0.7" right="0.7" top="0.75" bottom="0.7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8"/>
  <sheetViews>
    <sheetView zoomScale="112" zoomScaleNormal="112" workbookViewId="0">
      <selection activeCell="S6" sqref="S6"/>
    </sheetView>
  </sheetViews>
  <sheetFormatPr baseColWidth="10" defaultColWidth="10.81640625" defaultRowHeight="14" x14ac:dyDescent="0.3"/>
  <cols>
    <col min="1" max="1" width="4.54296875" style="10" bestFit="1" customWidth="1"/>
    <col min="2" max="2" width="17.7265625" style="69" customWidth="1"/>
    <col min="3" max="3" width="6.1796875" style="10" customWidth="1"/>
    <col min="4" max="4" width="25.1796875" style="11" customWidth="1"/>
    <col min="5" max="5" width="43.1796875" style="69" bestFit="1" customWidth="1"/>
    <col min="6" max="7" width="15.453125" style="10" customWidth="1"/>
    <col min="8" max="8" width="14.453125" style="11" bestFit="1" customWidth="1"/>
    <col min="9" max="9" width="13.453125" style="11" customWidth="1"/>
    <col min="10" max="10" width="11.453125" style="11" customWidth="1"/>
    <col min="11" max="11" width="9.7265625" style="11" customWidth="1"/>
    <col min="12" max="12" width="9.54296875" style="14" customWidth="1"/>
    <col min="13" max="13" width="12.1796875" style="13" customWidth="1"/>
    <col min="14" max="14" width="14.453125" style="11" customWidth="1"/>
    <col min="15" max="15" width="10.81640625" style="10" customWidth="1"/>
    <col min="16" max="16" width="14.453125" style="11" customWidth="1"/>
    <col min="17" max="17" width="13" style="11" customWidth="1"/>
    <col min="18" max="18" width="12.54296875" style="74" bestFit="1" customWidth="1"/>
    <col min="19" max="19" width="16.26953125" style="11" customWidth="1"/>
    <col min="20" max="20" width="17.453125" style="11" customWidth="1"/>
    <col min="21" max="21" width="14.54296875" style="11" customWidth="1"/>
    <col min="22" max="22" width="18.1796875" style="1" customWidth="1"/>
    <col min="23" max="23" width="27.1796875" style="1" customWidth="1"/>
    <col min="24" max="24" width="24.54296875" style="1" bestFit="1" customWidth="1"/>
    <col min="25" max="25" width="24.81640625" style="1" bestFit="1" customWidth="1"/>
    <col min="26" max="16384" width="10.81640625" style="1"/>
  </cols>
  <sheetData>
    <row r="1" spans="1:25" ht="21.65" customHeight="1" x14ac:dyDescent="0.3">
      <c r="A1" s="112" t="s">
        <v>182</v>
      </c>
      <c r="B1" s="112"/>
      <c r="C1" s="112"/>
      <c r="D1" s="112"/>
      <c r="E1" s="112"/>
      <c r="F1" s="110" t="s">
        <v>27</v>
      </c>
      <c r="G1" s="110"/>
      <c r="H1" s="110"/>
      <c r="I1" s="110"/>
      <c r="J1" s="110"/>
      <c r="K1" s="110"/>
      <c r="L1" s="110"/>
      <c r="M1" s="110"/>
      <c r="N1" s="110"/>
      <c r="O1" s="110"/>
      <c r="P1" s="109" t="s">
        <v>468</v>
      </c>
      <c r="Q1" s="109"/>
      <c r="R1" s="109"/>
      <c r="S1" s="109"/>
      <c r="T1" s="109"/>
      <c r="U1" s="109"/>
      <c r="V1" s="116" t="s">
        <v>28</v>
      </c>
      <c r="W1" s="116"/>
      <c r="X1" s="118" t="s">
        <v>29</v>
      </c>
      <c r="Y1" s="118"/>
    </row>
    <row r="2" spans="1:25" ht="20.25" customHeight="1" x14ac:dyDescent="0.3">
      <c r="A2" s="113" t="s">
        <v>104</v>
      </c>
      <c r="B2" s="114" t="s">
        <v>0</v>
      </c>
      <c r="C2" s="114" t="s">
        <v>104</v>
      </c>
      <c r="D2" s="114" t="s">
        <v>1</v>
      </c>
      <c r="E2" s="123" t="s">
        <v>26</v>
      </c>
      <c r="F2" s="108" t="s">
        <v>30</v>
      </c>
      <c r="G2" s="108" t="s">
        <v>336</v>
      </c>
      <c r="H2" s="110" t="s">
        <v>31</v>
      </c>
      <c r="I2" s="108" t="s">
        <v>434</v>
      </c>
      <c r="J2" s="108" t="s">
        <v>99</v>
      </c>
      <c r="K2" s="108" t="s">
        <v>100</v>
      </c>
      <c r="L2" s="108" t="s">
        <v>103</v>
      </c>
      <c r="M2" s="119" t="s">
        <v>33</v>
      </c>
      <c r="N2" s="108" t="s">
        <v>34</v>
      </c>
      <c r="O2" s="108" t="s">
        <v>123</v>
      </c>
      <c r="P2" s="109" t="s">
        <v>35</v>
      </c>
      <c r="Q2" s="109" t="s">
        <v>36</v>
      </c>
      <c r="R2" s="120" t="s">
        <v>348</v>
      </c>
      <c r="S2" s="121" t="s">
        <v>124</v>
      </c>
      <c r="T2" s="121" t="s">
        <v>349</v>
      </c>
      <c r="U2" s="121" t="s">
        <v>102</v>
      </c>
      <c r="V2" s="116" t="s">
        <v>37</v>
      </c>
      <c r="W2" s="116" t="s">
        <v>38</v>
      </c>
      <c r="X2" s="118" t="s">
        <v>39</v>
      </c>
      <c r="Y2" s="122" t="s">
        <v>40</v>
      </c>
    </row>
    <row r="3" spans="1:25" ht="27.75" customHeight="1" x14ac:dyDescent="0.3">
      <c r="A3" s="113"/>
      <c r="B3" s="114"/>
      <c r="C3" s="114"/>
      <c r="D3" s="114"/>
      <c r="E3" s="123"/>
      <c r="F3" s="108"/>
      <c r="G3" s="108"/>
      <c r="H3" s="110"/>
      <c r="I3" s="108"/>
      <c r="J3" s="108"/>
      <c r="K3" s="108"/>
      <c r="L3" s="108"/>
      <c r="M3" s="119"/>
      <c r="N3" s="108"/>
      <c r="O3" s="108"/>
      <c r="P3" s="109"/>
      <c r="Q3" s="109"/>
      <c r="R3" s="120"/>
      <c r="S3" s="121"/>
      <c r="T3" s="121"/>
      <c r="U3" s="121"/>
      <c r="V3" s="116"/>
      <c r="W3" s="116"/>
      <c r="X3" s="118"/>
      <c r="Y3" s="122"/>
    </row>
    <row r="4" spans="1:25" ht="62.5" x14ac:dyDescent="0.3">
      <c r="A4" s="81" t="s">
        <v>380</v>
      </c>
      <c r="B4" s="80" t="s">
        <v>2</v>
      </c>
      <c r="C4" s="81" t="s">
        <v>381</v>
      </c>
      <c r="D4" s="81" t="s">
        <v>70</v>
      </c>
      <c r="E4" s="80" t="s">
        <v>337</v>
      </c>
      <c r="F4" s="81" t="s">
        <v>149</v>
      </c>
      <c r="G4" s="71">
        <v>4</v>
      </c>
      <c r="H4" s="64">
        <v>5</v>
      </c>
      <c r="I4" s="64">
        <v>5</v>
      </c>
      <c r="J4" s="64">
        <v>1</v>
      </c>
      <c r="K4" s="64">
        <v>1</v>
      </c>
      <c r="L4" s="71">
        <f>I4*40%+J4*30%+K4*30%</f>
        <v>2.5999999999999996</v>
      </c>
      <c r="M4" s="64">
        <f>H4*L4</f>
        <v>12.999999999999998</v>
      </c>
      <c r="N4" s="64" t="s">
        <v>460</v>
      </c>
      <c r="O4" s="71" t="s">
        <v>122</v>
      </c>
      <c r="P4" s="77">
        <v>0.5</v>
      </c>
      <c r="Q4" s="64">
        <v>4</v>
      </c>
      <c r="R4" s="73">
        <v>10</v>
      </c>
      <c r="S4" s="28">
        <f>(G4+Q4)*P4</f>
        <v>4</v>
      </c>
      <c r="T4" s="28">
        <f>R4*P4</f>
        <v>5</v>
      </c>
      <c r="U4" s="82" t="s">
        <v>126</v>
      </c>
      <c r="V4" s="80" t="s">
        <v>140</v>
      </c>
      <c r="W4" s="80" t="s">
        <v>203</v>
      </c>
      <c r="X4" s="80" t="s">
        <v>125</v>
      </c>
      <c r="Y4" s="80" t="s">
        <v>475</v>
      </c>
    </row>
    <row r="5" spans="1:25" ht="62.5" x14ac:dyDescent="0.3">
      <c r="A5" s="107" t="s">
        <v>382</v>
      </c>
      <c r="B5" s="117" t="s">
        <v>338</v>
      </c>
      <c r="C5" s="81" t="s">
        <v>383</v>
      </c>
      <c r="D5" s="82" t="s">
        <v>71</v>
      </c>
      <c r="E5" s="80" t="s">
        <v>3</v>
      </c>
      <c r="F5" s="81" t="s">
        <v>441</v>
      </c>
      <c r="G5" s="71">
        <v>3</v>
      </c>
      <c r="H5" s="64">
        <v>1</v>
      </c>
      <c r="I5" s="64">
        <v>9</v>
      </c>
      <c r="J5" s="64">
        <v>3</v>
      </c>
      <c r="K5" s="64">
        <v>3</v>
      </c>
      <c r="L5" s="71">
        <f t="shared" ref="L5:L38" si="0">I5*40%+J5*30%+K5*30%</f>
        <v>5.4</v>
      </c>
      <c r="M5" s="64">
        <f>H5*L5</f>
        <v>5.4</v>
      </c>
      <c r="N5" s="64" t="s">
        <v>461</v>
      </c>
      <c r="O5" s="81" t="s">
        <v>186</v>
      </c>
      <c r="P5" s="77">
        <v>0.1</v>
      </c>
      <c r="Q5" s="82">
        <v>1</v>
      </c>
      <c r="R5" s="73">
        <v>1</v>
      </c>
      <c r="S5" s="28">
        <f>(G5+Q5)*P5</f>
        <v>0.4</v>
      </c>
      <c r="T5" s="28">
        <f t="shared" ref="T5:T38" si="1">R5*P5</f>
        <v>0.1</v>
      </c>
      <c r="U5" s="82" t="s">
        <v>127</v>
      </c>
      <c r="V5" s="80" t="s">
        <v>469</v>
      </c>
      <c r="W5" s="80" t="s">
        <v>470</v>
      </c>
      <c r="X5" s="76" t="s">
        <v>125</v>
      </c>
      <c r="Y5" s="76" t="s">
        <v>471</v>
      </c>
    </row>
    <row r="6" spans="1:25" ht="62.5" x14ac:dyDescent="0.3">
      <c r="A6" s="107"/>
      <c r="B6" s="117"/>
      <c r="C6" s="81" t="s">
        <v>384</v>
      </c>
      <c r="D6" s="81" t="s">
        <v>296</v>
      </c>
      <c r="E6" s="80" t="s">
        <v>297</v>
      </c>
      <c r="F6" s="81" t="s">
        <v>442</v>
      </c>
      <c r="G6" s="71">
        <v>1</v>
      </c>
      <c r="H6" s="64">
        <v>1</v>
      </c>
      <c r="I6" s="64">
        <v>5</v>
      </c>
      <c r="J6" s="64">
        <v>1</v>
      </c>
      <c r="K6" s="64">
        <v>1</v>
      </c>
      <c r="L6" s="71">
        <f t="shared" si="0"/>
        <v>2.5999999999999996</v>
      </c>
      <c r="M6" s="64">
        <f t="shared" ref="M6:M38" si="2">H6*L6</f>
        <v>2.5999999999999996</v>
      </c>
      <c r="N6" s="64" t="s">
        <v>461</v>
      </c>
      <c r="O6" s="81" t="s">
        <v>186</v>
      </c>
      <c r="P6" s="77">
        <v>0.1</v>
      </c>
      <c r="Q6" s="82">
        <v>1</v>
      </c>
      <c r="R6" s="73">
        <v>1</v>
      </c>
      <c r="S6" s="28">
        <f t="shared" ref="S6:S38" si="3">(G6+Q6)*P6</f>
        <v>0.2</v>
      </c>
      <c r="T6" s="28">
        <f t="shared" si="1"/>
        <v>0.1</v>
      </c>
      <c r="U6" s="82" t="s">
        <v>127</v>
      </c>
      <c r="V6" s="80" t="s">
        <v>469</v>
      </c>
      <c r="W6" s="80" t="s">
        <v>470</v>
      </c>
      <c r="X6" s="76" t="s">
        <v>125</v>
      </c>
      <c r="Y6" s="76" t="s">
        <v>471</v>
      </c>
    </row>
    <row r="7" spans="1:25" ht="62.5" x14ac:dyDescent="0.3">
      <c r="A7" s="107"/>
      <c r="B7" s="117"/>
      <c r="C7" s="81" t="s">
        <v>385</v>
      </c>
      <c r="D7" s="81" t="s">
        <v>298</v>
      </c>
      <c r="E7" s="80" t="s">
        <v>299</v>
      </c>
      <c r="F7" s="81" t="s">
        <v>443</v>
      </c>
      <c r="G7" s="71">
        <v>4</v>
      </c>
      <c r="H7" s="64">
        <v>1</v>
      </c>
      <c r="I7" s="64">
        <v>5</v>
      </c>
      <c r="J7" s="64">
        <v>3</v>
      </c>
      <c r="K7" s="64">
        <v>1</v>
      </c>
      <c r="L7" s="71">
        <f t="shared" si="0"/>
        <v>3.1999999999999997</v>
      </c>
      <c r="M7" s="64">
        <f t="shared" si="2"/>
        <v>3.1999999999999997</v>
      </c>
      <c r="N7" s="64" t="s">
        <v>461</v>
      </c>
      <c r="O7" s="81" t="s">
        <v>186</v>
      </c>
      <c r="P7" s="77">
        <v>0.1</v>
      </c>
      <c r="Q7" s="82">
        <v>1</v>
      </c>
      <c r="R7" s="73">
        <v>1</v>
      </c>
      <c r="S7" s="28">
        <f t="shared" si="3"/>
        <v>0.5</v>
      </c>
      <c r="T7" s="28">
        <f t="shared" si="1"/>
        <v>0.1</v>
      </c>
      <c r="U7" s="82" t="s">
        <v>127</v>
      </c>
      <c r="V7" s="80" t="s">
        <v>469</v>
      </c>
      <c r="W7" s="80" t="s">
        <v>470</v>
      </c>
      <c r="X7" s="76" t="s">
        <v>125</v>
      </c>
      <c r="Y7" s="76" t="s">
        <v>471</v>
      </c>
    </row>
    <row r="8" spans="1:25" ht="62.5" x14ac:dyDescent="0.3">
      <c r="A8" s="107" t="s">
        <v>386</v>
      </c>
      <c r="B8" s="117" t="s">
        <v>5</v>
      </c>
      <c r="C8" s="81" t="s">
        <v>389</v>
      </c>
      <c r="D8" s="82" t="s">
        <v>300</v>
      </c>
      <c r="E8" s="80" t="s">
        <v>301</v>
      </c>
      <c r="F8" s="81" t="s">
        <v>444</v>
      </c>
      <c r="G8" s="71">
        <v>2</v>
      </c>
      <c r="H8" s="64">
        <v>1</v>
      </c>
      <c r="I8" s="64">
        <v>5</v>
      </c>
      <c r="J8" s="64">
        <v>1</v>
      </c>
      <c r="K8" s="64">
        <v>3</v>
      </c>
      <c r="L8" s="71">
        <f t="shared" si="0"/>
        <v>3.1999999999999997</v>
      </c>
      <c r="M8" s="64">
        <f t="shared" si="2"/>
        <v>3.1999999999999997</v>
      </c>
      <c r="N8" s="64" t="s">
        <v>461</v>
      </c>
      <c r="O8" s="81" t="s">
        <v>186</v>
      </c>
      <c r="P8" s="77">
        <v>0.1</v>
      </c>
      <c r="Q8" s="82">
        <v>1</v>
      </c>
      <c r="R8" s="73">
        <v>1</v>
      </c>
      <c r="S8" s="28">
        <f t="shared" si="3"/>
        <v>0.30000000000000004</v>
      </c>
      <c r="T8" s="28">
        <f t="shared" si="1"/>
        <v>0.1</v>
      </c>
      <c r="U8" s="82" t="s">
        <v>127</v>
      </c>
      <c r="V8" s="80" t="s">
        <v>469</v>
      </c>
      <c r="W8" s="80" t="s">
        <v>470</v>
      </c>
      <c r="X8" s="76" t="s">
        <v>125</v>
      </c>
      <c r="Y8" s="76" t="s">
        <v>471</v>
      </c>
    </row>
    <row r="9" spans="1:25" ht="62.5" x14ac:dyDescent="0.3">
      <c r="A9" s="107"/>
      <c r="B9" s="117"/>
      <c r="C9" s="81" t="s">
        <v>388</v>
      </c>
      <c r="D9" s="82" t="s">
        <v>302</v>
      </c>
      <c r="E9" s="80" t="s">
        <v>303</v>
      </c>
      <c r="F9" s="81" t="s">
        <v>445</v>
      </c>
      <c r="G9" s="71">
        <v>4</v>
      </c>
      <c r="H9" s="64">
        <v>1</v>
      </c>
      <c r="I9" s="64">
        <v>7</v>
      </c>
      <c r="J9" s="64">
        <v>3</v>
      </c>
      <c r="K9" s="64">
        <v>3</v>
      </c>
      <c r="L9" s="71">
        <f t="shared" si="0"/>
        <v>4.5999999999999996</v>
      </c>
      <c r="M9" s="64">
        <f t="shared" si="2"/>
        <v>4.5999999999999996</v>
      </c>
      <c r="N9" s="64" t="s">
        <v>461</v>
      </c>
      <c r="O9" s="81" t="s">
        <v>186</v>
      </c>
      <c r="P9" s="77">
        <v>0.1</v>
      </c>
      <c r="Q9" s="82">
        <v>1</v>
      </c>
      <c r="R9" s="73">
        <v>1</v>
      </c>
      <c r="S9" s="28">
        <f t="shared" si="3"/>
        <v>0.5</v>
      </c>
      <c r="T9" s="28">
        <f t="shared" si="1"/>
        <v>0.1</v>
      </c>
      <c r="U9" s="82" t="s">
        <v>127</v>
      </c>
      <c r="V9" s="80" t="s">
        <v>469</v>
      </c>
      <c r="W9" s="80" t="s">
        <v>470</v>
      </c>
      <c r="X9" s="76" t="s">
        <v>125</v>
      </c>
      <c r="Y9" s="76" t="s">
        <v>471</v>
      </c>
    </row>
    <row r="10" spans="1:25" ht="62.5" x14ac:dyDescent="0.3">
      <c r="A10" s="107"/>
      <c r="B10" s="117"/>
      <c r="C10" s="81" t="s">
        <v>387</v>
      </c>
      <c r="D10" s="81" t="s">
        <v>72</v>
      </c>
      <c r="E10" s="80" t="s">
        <v>4</v>
      </c>
      <c r="F10" s="81" t="s">
        <v>446</v>
      </c>
      <c r="G10" s="71">
        <v>1</v>
      </c>
      <c r="H10" s="64">
        <v>1</v>
      </c>
      <c r="I10" s="64">
        <v>1</v>
      </c>
      <c r="J10" s="64">
        <v>1</v>
      </c>
      <c r="K10" s="64">
        <v>3</v>
      </c>
      <c r="L10" s="71">
        <f t="shared" si="0"/>
        <v>1.5999999999999999</v>
      </c>
      <c r="M10" s="64">
        <f t="shared" si="2"/>
        <v>1.5999999999999999</v>
      </c>
      <c r="N10" s="64" t="s">
        <v>461</v>
      </c>
      <c r="O10" s="81" t="s">
        <v>186</v>
      </c>
      <c r="P10" s="77">
        <v>0.1</v>
      </c>
      <c r="Q10" s="82">
        <v>1</v>
      </c>
      <c r="R10" s="73">
        <v>1</v>
      </c>
      <c r="S10" s="28">
        <f t="shared" si="3"/>
        <v>0.2</v>
      </c>
      <c r="T10" s="28">
        <f t="shared" si="1"/>
        <v>0.1</v>
      </c>
      <c r="U10" s="82" t="s">
        <v>127</v>
      </c>
      <c r="V10" s="80" t="s">
        <v>469</v>
      </c>
      <c r="W10" s="80" t="s">
        <v>470</v>
      </c>
      <c r="X10" s="76" t="s">
        <v>125</v>
      </c>
      <c r="Y10" s="76" t="s">
        <v>471</v>
      </c>
    </row>
    <row r="11" spans="1:25" ht="62.5" x14ac:dyDescent="0.3">
      <c r="A11" s="107" t="s">
        <v>390</v>
      </c>
      <c r="B11" s="117" t="s">
        <v>6</v>
      </c>
      <c r="C11" s="81" t="s">
        <v>391</v>
      </c>
      <c r="D11" s="82" t="s">
        <v>73</v>
      </c>
      <c r="E11" s="80" t="s">
        <v>304</v>
      </c>
      <c r="F11" s="81" t="s">
        <v>447</v>
      </c>
      <c r="G11" s="71">
        <v>4</v>
      </c>
      <c r="H11" s="64">
        <v>1</v>
      </c>
      <c r="I11" s="64">
        <v>9</v>
      </c>
      <c r="J11" s="64">
        <v>6</v>
      </c>
      <c r="K11" s="64">
        <v>3</v>
      </c>
      <c r="L11" s="71">
        <f t="shared" si="0"/>
        <v>6.3000000000000007</v>
      </c>
      <c r="M11" s="64">
        <f t="shared" si="2"/>
        <v>6.3000000000000007</v>
      </c>
      <c r="N11" s="64" t="s">
        <v>461</v>
      </c>
      <c r="O11" s="81" t="s">
        <v>186</v>
      </c>
      <c r="P11" s="77">
        <v>0.1</v>
      </c>
      <c r="Q11" s="82">
        <v>1</v>
      </c>
      <c r="R11" s="73">
        <v>1</v>
      </c>
      <c r="S11" s="28">
        <f t="shared" si="3"/>
        <v>0.5</v>
      </c>
      <c r="T11" s="28">
        <f t="shared" si="1"/>
        <v>0.1</v>
      </c>
      <c r="U11" s="82" t="s">
        <v>127</v>
      </c>
      <c r="V11" s="80" t="s">
        <v>469</v>
      </c>
      <c r="W11" s="80" t="s">
        <v>470</v>
      </c>
      <c r="X11" s="76" t="s">
        <v>125</v>
      </c>
      <c r="Y11" s="76" t="s">
        <v>471</v>
      </c>
    </row>
    <row r="12" spans="1:25" ht="75" x14ac:dyDescent="0.3">
      <c r="A12" s="107"/>
      <c r="B12" s="117"/>
      <c r="C12" s="81" t="s">
        <v>392</v>
      </c>
      <c r="D12" s="81" t="s">
        <v>305</v>
      </c>
      <c r="E12" s="80" t="s">
        <v>306</v>
      </c>
      <c r="F12" s="81" t="s">
        <v>448</v>
      </c>
      <c r="G12" s="71">
        <v>4</v>
      </c>
      <c r="H12" s="64">
        <v>1</v>
      </c>
      <c r="I12" s="64">
        <v>9</v>
      </c>
      <c r="J12" s="64">
        <v>6</v>
      </c>
      <c r="K12" s="64">
        <v>5</v>
      </c>
      <c r="L12" s="71">
        <f t="shared" si="0"/>
        <v>6.9</v>
      </c>
      <c r="M12" s="64">
        <f t="shared" si="2"/>
        <v>6.9</v>
      </c>
      <c r="N12" s="64" t="s">
        <v>461</v>
      </c>
      <c r="O12" s="81" t="s">
        <v>463</v>
      </c>
      <c r="P12" s="77">
        <v>0.1</v>
      </c>
      <c r="Q12" s="82">
        <v>1</v>
      </c>
      <c r="R12" s="73">
        <v>1</v>
      </c>
      <c r="S12" s="28">
        <f t="shared" si="3"/>
        <v>0.5</v>
      </c>
      <c r="T12" s="28">
        <f t="shared" si="1"/>
        <v>0.1</v>
      </c>
      <c r="U12" s="82" t="s">
        <v>127</v>
      </c>
      <c r="V12" s="80" t="s">
        <v>469</v>
      </c>
      <c r="W12" s="80" t="s">
        <v>470</v>
      </c>
      <c r="X12" s="76" t="s">
        <v>125</v>
      </c>
      <c r="Y12" s="76" t="s">
        <v>471</v>
      </c>
    </row>
    <row r="13" spans="1:25" ht="62.5" x14ac:dyDescent="0.3">
      <c r="A13" s="107" t="s">
        <v>398</v>
      </c>
      <c r="B13" s="117" t="s">
        <v>7</v>
      </c>
      <c r="C13" s="81" t="s">
        <v>393</v>
      </c>
      <c r="D13" s="107" t="s">
        <v>76</v>
      </c>
      <c r="E13" s="80" t="s">
        <v>307</v>
      </c>
      <c r="F13" s="81" t="s">
        <v>449</v>
      </c>
      <c r="G13" s="71">
        <v>3</v>
      </c>
      <c r="H13" s="64">
        <v>1</v>
      </c>
      <c r="I13" s="64">
        <v>5</v>
      </c>
      <c r="J13" s="64">
        <v>1</v>
      </c>
      <c r="K13" s="64">
        <v>5</v>
      </c>
      <c r="L13" s="71">
        <f t="shared" si="0"/>
        <v>3.8</v>
      </c>
      <c r="M13" s="64">
        <f t="shared" si="2"/>
        <v>3.8</v>
      </c>
      <c r="N13" s="64" t="s">
        <v>461</v>
      </c>
      <c r="O13" s="81" t="s">
        <v>186</v>
      </c>
      <c r="P13" s="77">
        <v>0.1</v>
      </c>
      <c r="Q13" s="82">
        <v>1</v>
      </c>
      <c r="R13" s="73">
        <v>1</v>
      </c>
      <c r="S13" s="28">
        <f t="shared" si="3"/>
        <v>0.4</v>
      </c>
      <c r="T13" s="28">
        <f t="shared" si="1"/>
        <v>0.1</v>
      </c>
      <c r="U13" s="82" t="s">
        <v>127</v>
      </c>
      <c r="V13" s="80" t="s">
        <v>469</v>
      </c>
      <c r="W13" s="80" t="s">
        <v>470</v>
      </c>
      <c r="X13" s="76" t="s">
        <v>125</v>
      </c>
      <c r="Y13" s="76" t="s">
        <v>471</v>
      </c>
    </row>
    <row r="14" spans="1:25" ht="62.5" x14ac:dyDescent="0.3">
      <c r="A14" s="107"/>
      <c r="B14" s="117"/>
      <c r="C14" s="81" t="s">
        <v>394</v>
      </c>
      <c r="D14" s="107"/>
      <c r="E14" s="80" t="s">
        <v>308</v>
      </c>
      <c r="F14" s="81" t="s">
        <v>449</v>
      </c>
      <c r="G14" s="71">
        <v>3</v>
      </c>
      <c r="H14" s="64">
        <v>3</v>
      </c>
      <c r="I14" s="64">
        <v>3</v>
      </c>
      <c r="J14" s="64">
        <v>1</v>
      </c>
      <c r="K14" s="64">
        <v>5</v>
      </c>
      <c r="L14" s="71">
        <f t="shared" si="0"/>
        <v>3</v>
      </c>
      <c r="M14" s="64">
        <f>H14*L14</f>
        <v>9</v>
      </c>
      <c r="N14" s="64" t="s">
        <v>461</v>
      </c>
      <c r="O14" s="81" t="s">
        <v>186</v>
      </c>
      <c r="P14" s="77">
        <v>0.3</v>
      </c>
      <c r="Q14" s="82">
        <v>1</v>
      </c>
      <c r="R14" s="73">
        <v>1</v>
      </c>
      <c r="S14" s="28">
        <f t="shared" si="3"/>
        <v>1.2</v>
      </c>
      <c r="T14" s="28">
        <f t="shared" si="1"/>
        <v>0.3</v>
      </c>
      <c r="U14" s="82" t="s">
        <v>126</v>
      </c>
      <c r="V14" s="80" t="s">
        <v>140</v>
      </c>
      <c r="W14" s="80" t="s">
        <v>472</v>
      </c>
      <c r="X14" s="76" t="s">
        <v>473</v>
      </c>
      <c r="Y14" s="76" t="s">
        <v>474</v>
      </c>
    </row>
    <row r="15" spans="1:25" ht="62.5" x14ac:dyDescent="0.3">
      <c r="A15" s="107"/>
      <c r="B15" s="117"/>
      <c r="C15" s="81" t="s">
        <v>395</v>
      </c>
      <c r="D15" s="81" t="s">
        <v>74</v>
      </c>
      <c r="E15" s="80" t="s">
        <v>309</v>
      </c>
      <c r="F15" s="81" t="s">
        <v>449</v>
      </c>
      <c r="G15" s="71">
        <v>4</v>
      </c>
      <c r="H15" s="64">
        <v>1</v>
      </c>
      <c r="I15" s="64">
        <v>5</v>
      </c>
      <c r="J15" s="64">
        <v>1</v>
      </c>
      <c r="K15" s="64">
        <v>3</v>
      </c>
      <c r="L15" s="71">
        <f t="shared" si="0"/>
        <v>3.1999999999999997</v>
      </c>
      <c r="M15" s="64">
        <f t="shared" si="2"/>
        <v>3.1999999999999997</v>
      </c>
      <c r="N15" s="64" t="s">
        <v>461</v>
      </c>
      <c r="O15" s="81" t="s">
        <v>186</v>
      </c>
      <c r="P15" s="77">
        <v>0.1</v>
      </c>
      <c r="Q15" s="82">
        <v>1</v>
      </c>
      <c r="R15" s="73">
        <v>1</v>
      </c>
      <c r="S15" s="28">
        <f t="shared" si="3"/>
        <v>0.5</v>
      </c>
      <c r="T15" s="28">
        <f t="shared" si="1"/>
        <v>0.1</v>
      </c>
      <c r="U15" s="82" t="s">
        <v>127</v>
      </c>
      <c r="V15" s="80" t="s">
        <v>469</v>
      </c>
      <c r="W15" s="80" t="s">
        <v>470</v>
      </c>
      <c r="X15" s="76" t="s">
        <v>125</v>
      </c>
      <c r="Y15" s="76" t="s">
        <v>471</v>
      </c>
    </row>
    <row r="16" spans="1:25" ht="62.5" x14ac:dyDescent="0.3">
      <c r="A16" s="107"/>
      <c r="B16" s="117"/>
      <c r="C16" s="81" t="s">
        <v>396</v>
      </c>
      <c r="D16" s="111" t="s">
        <v>75</v>
      </c>
      <c r="E16" s="80" t="s">
        <v>8</v>
      </c>
      <c r="F16" s="81" t="s">
        <v>450</v>
      </c>
      <c r="G16" s="71">
        <v>2</v>
      </c>
      <c r="H16" s="64">
        <v>1</v>
      </c>
      <c r="I16" s="64">
        <v>5</v>
      </c>
      <c r="J16" s="64">
        <v>1</v>
      </c>
      <c r="K16" s="64">
        <v>3</v>
      </c>
      <c r="L16" s="71">
        <f t="shared" si="0"/>
        <v>3.1999999999999997</v>
      </c>
      <c r="M16" s="64">
        <f t="shared" si="2"/>
        <v>3.1999999999999997</v>
      </c>
      <c r="N16" s="64" t="s">
        <v>461</v>
      </c>
      <c r="O16" s="81" t="s">
        <v>186</v>
      </c>
      <c r="P16" s="77">
        <v>0.1</v>
      </c>
      <c r="Q16" s="82">
        <v>1</v>
      </c>
      <c r="R16" s="73">
        <v>1</v>
      </c>
      <c r="S16" s="28">
        <f t="shared" si="3"/>
        <v>0.30000000000000004</v>
      </c>
      <c r="T16" s="28">
        <f t="shared" si="1"/>
        <v>0.1</v>
      </c>
      <c r="U16" s="82" t="s">
        <v>127</v>
      </c>
      <c r="V16" s="80" t="s">
        <v>469</v>
      </c>
      <c r="W16" s="80" t="s">
        <v>470</v>
      </c>
      <c r="X16" s="76" t="s">
        <v>125</v>
      </c>
      <c r="Y16" s="76" t="s">
        <v>471</v>
      </c>
    </row>
    <row r="17" spans="1:25" ht="62.5" x14ac:dyDescent="0.3">
      <c r="A17" s="107"/>
      <c r="B17" s="117"/>
      <c r="C17" s="81" t="s">
        <v>397</v>
      </c>
      <c r="D17" s="111"/>
      <c r="E17" s="80" t="s">
        <v>310</v>
      </c>
      <c r="F17" s="81" t="s">
        <v>451</v>
      </c>
      <c r="G17" s="71">
        <v>4</v>
      </c>
      <c r="H17" s="64">
        <v>1</v>
      </c>
      <c r="I17" s="64">
        <v>3</v>
      </c>
      <c r="J17" s="64">
        <v>1</v>
      </c>
      <c r="K17" s="64">
        <v>3</v>
      </c>
      <c r="L17" s="71">
        <f t="shared" si="0"/>
        <v>2.4000000000000004</v>
      </c>
      <c r="M17" s="64">
        <f t="shared" si="2"/>
        <v>2.4000000000000004</v>
      </c>
      <c r="N17" s="64" t="s">
        <v>461</v>
      </c>
      <c r="O17" s="81" t="s">
        <v>186</v>
      </c>
      <c r="P17" s="77">
        <v>0.1</v>
      </c>
      <c r="Q17" s="82">
        <v>1</v>
      </c>
      <c r="R17" s="73">
        <v>1</v>
      </c>
      <c r="S17" s="28">
        <f t="shared" si="3"/>
        <v>0.5</v>
      </c>
      <c r="T17" s="28">
        <f t="shared" si="1"/>
        <v>0.1</v>
      </c>
      <c r="U17" s="82" t="s">
        <v>127</v>
      </c>
      <c r="V17" s="80" t="s">
        <v>469</v>
      </c>
      <c r="W17" s="80" t="s">
        <v>470</v>
      </c>
      <c r="X17" s="76" t="s">
        <v>125</v>
      </c>
      <c r="Y17" s="76" t="s">
        <v>471</v>
      </c>
    </row>
    <row r="18" spans="1:25" ht="62.5" x14ac:dyDescent="0.3">
      <c r="A18" s="81" t="s">
        <v>399</v>
      </c>
      <c r="B18" s="80" t="s">
        <v>311</v>
      </c>
      <c r="C18" s="81" t="s">
        <v>400</v>
      </c>
      <c r="D18" s="82" t="s">
        <v>312</v>
      </c>
      <c r="E18" s="80" t="s">
        <v>313</v>
      </c>
      <c r="F18" s="81" t="s">
        <v>442</v>
      </c>
      <c r="G18" s="71">
        <v>1</v>
      </c>
      <c r="H18" s="64">
        <v>5</v>
      </c>
      <c r="I18" s="64">
        <v>1</v>
      </c>
      <c r="J18" s="64">
        <v>1</v>
      </c>
      <c r="K18" s="64">
        <v>1</v>
      </c>
      <c r="L18" s="71">
        <f t="shared" si="0"/>
        <v>1</v>
      </c>
      <c r="M18" s="64">
        <f t="shared" si="2"/>
        <v>5</v>
      </c>
      <c r="N18" s="64" t="s">
        <v>461</v>
      </c>
      <c r="O18" s="81" t="s">
        <v>186</v>
      </c>
      <c r="P18" s="77">
        <v>0.5</v>
      </c>
      <c r="Q18" s="82">
        <v>1</v>
      </c>
      <c r="R18" s="73">
        <v>1</v>
      </c>
      <c r="S18" s="28">
        <f t="shared" si="3"/>
        <v>1</v>
      </c>
      <c r="T18" s="28">
        <f t="shared" si="1"/>
        <v>0.5</v>
      </c>
      <c r="U18" s="82" t="s">
        <v>126</v>
      </c>
      <c r="V18" s="80" t="s">
        <v>140</v>
      </c>
      <c r="W18" s="80" t="s">
        <v>472</v>
      </c>
      <c r="X18" s="76" t="s">
        <v>473</v>
      </c>
      <c r="Y18" s="76" t="s">
        <v>474</v>
      </c>
    </row>
    <row r="19" spans="1:25" ht="62.5" x14ac:dyDescent="0.3">
      <c r="A19" s="107" t="s">
        <v>403</v>
      </c>
      <c r="B19" s="117" t="s">
        <v>9</v>
      </c>
      <c r="C19" s="81" t="s">
        <v>401</v>
      </c>
      <c r="D19" s="82" t="s">
        <v>314</v>
      </c>
      <c r="E19" s="80" t="s">
        <v>10</v>
      </c>
      <c r="F19" s="81" t="s">
        <v>452</v>
      </c>
      <c r="G19" s="71">
        <v>1</v>
      </c>
      <c r="H19" s="64">
        <v>1</v>
      </c>
      <c r="I19" s="64">
        <v>7</v>
      </c>
      <c r="J19" s="64">
        <v>1</v>
      </c>
      <c r="K19" s="64">
        <v>3</v>
      </c>
      <c r="L19" s="71">
        <f t="shared" si="0"/>
        <v>4</v>
      </c>
      <c r="M19" s="64">
        <f t="shared" si="2"/>
        <v>4</v>
      </c>
      <c r="N19" s="64" t="s">
        <v>461</v>
      </c>
      <c r="O19" s="81" t="s">
        <v>186</v>
      </c>
      <c r="P19" s="77">
        <v>0.1</v>
      </c>
      <c r="Q19" s="82">
        <v>1</v>
      </c>
      <c r="R19" s="73">
        <v>1</v>
      </c>
      <c r="S19" s="28">
        <f t="shared" si="3"/>
        <v>0.2</v>
      </c>
      <c r="T19" s="28">
        <f t="shared" si="1"/>
        <v>0.1</v>
      </c>
      <c r="U19" s="82" t="s">
        <v>127</v>
      </c>
      <c r="V19" s="80" t="s">
        <v>469</v>
      </c>
      <c r="W19" s="80" t="s">
        <v>470</v>
      </c>
      <c r="X19" s="76" t="s">
        <v>125</v>
      </c>
      <c r="Y19" s="76" t="s">
        <v>471</v>
      </c>
    </row>
    <row r="20" spans="1:25" ht="62.5" x14ac:dyDescent="0.3">
      <c r="A20" s="107"/>
      <c r="B20" s="117"/>
      <c r="C20" s="81" t="s">
        <v>402</v>
      </c>
      <c r="D20" s="82" t="s">
        <v>71</v>
      </c>
      <c r="E20" s="80" t="s">
        <v>315</v>
      </c>
      <c r="F20" s="81" t="s">
        <v>450</v>
      </c>
      <c r="G20" s="71">
        <v>2</v>
      </c>
      <c r="H20" s="64">
        <v>1</v>
      </c>
      <c r="I20" s="64">
        <v>5</v>
      </c>
      <c r="J20" s="64">
        <v>3</v>
      </c>
      <c r="K20" s="64">
        <v>3</v>
      </c>
      <c r="L20" s="71">
        <f t="shared" si="0"/>
        <v>3.8</v>
      </c>
      <c r="M20" s="64">
        <f t="shared" si="2"/>
        <v>3.8</v>
      </c>
      <c r="N20" s="64" t="s">
        <v>461</v>
      </c>
      <c r="O20" s="81" t="s">
        <v>186</v>
      </c>
      <c r="P20" s="77">
        <v>0.1</v>
      </c>
      <c r="Q20" s="82">
        <v>1</v>
      </c>
      <c r="R20" s="73">
        <v>1</v>
      </c>
      <c r="S20" s="28">
        <f t="shared" si="3"/>
        <v>0.30000000000000004</v>
      </c>
      <c r="T20" s="28">
        <f t="shared" si="1"/>
        <v>0.1</v>
      </c>
      <c r="U20" s="82" t="s">
        <v>127</v>
      </c>
      <c r="V20" s="80" t="s">
        <v>469</v>
      </c>
      <c r="W20" s="80" t="s">
        <v>470</v>
      </c>
      <c r="X20" s="76" t="s">
        <v>125</v>
      </c>
      <c r="Y20" s="76" t="s">
        <v>471</v>
      </c>
    </row>
    <row r="21" spans="1:25" ht="62.5" x14ac:dyDescent="0.3">
      <c r="A21" s="107" t="s">
        <v>404</v>
      </c>
      <c r="B21" s="117" t="s">
        <v>12</v>
      </c>
      <c r="C21" s="81" t="s">
        <v>411</v>
      </c>
      <c r="D21" s="82" t="s">
        <v>77</v>
      </c>
      <c r="E21" s="80" t="s">
        <v>316</v>
      </c>
      <c r="F21" s="81" t="s">
        <v>449</v>
      </c>
      <c r="G21" s="71">
        <v>2</v>
      </c>
      <c r="H21" s="64">
        <v>1</v>
      </c>
      <c r="I21" s="64">
        <v>7</v>
      </c>
      <c r="J21" s="64">
        <v>7</v>
      </c>
      <c r="K21" s="64">
        <v>5</v>
      </c>
      <c r="L21" s="71">
        <f t="shared" si="0"/>
        <v>6.4</v>
      </c>
      <c r="M21" s="64">
        <f t="shared" si="2"/>
        <v>6.4</v>
      </c>
      <c r="N21" s="64" t="s">
        <v>461</v>
      </c>
      <c r="O21" s="81" t="s">
        <v>186</v>
      </c>
      <c r="P21" s="77">
        <v>0.1</v>
      </c>
      <c r="Q21" s="82">
        <v>1</v>
      </c>
      <c r="R21" s="73">
        <v>1</v>
      </c>
      <c r="S21" s="28">
        <f t="shared" si="3"/>
        <v>0.30000000000000004</v>
      </c>
      <c r="T21" s="28">
        <f t="shared" si="1"/>
        <v>0.1</v>
      </c>
      <c r="U21" s="82" t="s">
        <v>127</v>
      </c>
      <c r="V21" s="80" t="s">
        <v>469</v>
      </c>
      <c r="W21" s="80" t="s">
        <v>470</v>
      </c>
      <c r="X21" s="76" t="s">
        <v>125</v>
      </c>
      <c r="Y21" s="76" t="s">
        <v>471</v>
      </c>
    </row>
    <row r="22" spans="1:25" ht="62.5" x14ac:dyDescent="0.3">
      <c r="A22" s="107"/>
      <c r="B22" s="117"/>
      <c r="C22" s="81" t="s">
        <v>412</v>
      </c>
      <c r="D22" s="81" t="s">
        <v>317</v>
      </c>
      <c r="E22" s="80" t="s">
        <v>318</v>
      </c>
      <c r="F22" s="81" t="s">
        <v>453</v>
      </c>
      <c r="G22" s="71">
        <v>2</v>
      </c>
      <c r="H22" s="64">
        <v>1</v>
      </c>
      <c r="I22" s="64">
        <v>7</v>
      </c>
      <c r="J22" s="64">
        <v>7</v>
      </c>
      <c r="K22" s="64">
        <v>5</v>
      </c>
      <c r="L22" s="71">
        <f t="shared" si="0"/>
        <v>6.4</v>
      </c>
      <c r="M22" s="64">
        <f t="shared" si="2"/>
        <v>6.4</v>
      </c>
      <c r="N22" s="64" t="s">
        <v>461</v>
      </c>
      <c r="O22" s="81" t="s">
        <v>463</v>
      </c>
      <c r="P22" s="77">
        <v>0.1</v>
      </c>
      <c r="Q22" s="82">
        <v>1</v>
      </c>
      <c r="R22" s="73">
        <v>1</v>
      </c>
      <c r="S22" s="28">
        <f t="shared" si="3"/>
        <v>0.30000000000000004</v>
      </c>
      <c r="T22" s="28">
        <f t="shared" si="1"/>
        <v>0.1</v>
      </c>
      <c r="U22" s="82" t="s">
        <v>127</v>
      </c>
      <c r="V22" s="80" t="s">
        <v>469</v>
      </c>
      <c r="W22" s="80" t="s">
        <v>470</v>
      </c>
      <c r="X22" s="76" t="s">
        <v>125</v>
      </c>
      <c r="Y22" s="76" t="s">
        <v>471</v>
      </c>
    </row>
    <row r="23" spans="1:25" ht="75" x14ac:dyDescent="0.3">
      <c r="A23" s="81" t="s">
        <v>405</v>
      </c>
      <c r="B23" s="80" t="s">
        <v>319</v>
      </c>
      <c r="C23" s="81" t="s">
        <v>413</v>
      </c>
      <c r="D23" s="81" t="s">
        <v>78</v>
      </c>
      <c r="E23" s="80" t="s">
        <v>320</v>
      </c>
      <c r="F23" s="81" t="s">
        <v>454</v>
      </c>
      <c r="G23" s="71">
        <v>2</v>
      </c>
      <c r="H23" s="64">
        <v>1</v>
      </c>
      <c r="I23" s="64">
        <v>3</v>
      </c>
      <c r="J23" s="64">
        <v>1</v>
      </c>
      <c r="K23" s="64">
        <v>3</v>
      </c>
      <c r="L23" s="71">
        <f t="shared" si="0"/>
        <v>2.4000000000000004</v>
      </c>
      <c r="M23" s="64">
        <f t="shared" si="2"/>
        <v>2.4000000000000004</v>
      </c>
      <c r="N23" s="64" t="s">
        <v>461</v>
      </c>
      <c r="O23" s="81" t="s">
        <v>463</v>
      </c>
      <c r="P23" s="77">
        <v>0.1</v>
      </c>
      <c r="Q23" s="82">
        <v>1</v>
      </c>
      <c r="R23" s="73">
        <v>1</v>
      </c>
      <c r="S23" s="28">
        <f t="shared" si="3"/>
        <v>0.30000000000000004</v>
      </c>
      <c r="T23" s="28">
        <f t="shared" si="1"/>
        <v>0.1</v>
      </c>
      <c r="U23" s="82" t="s">
        <v>127</v>
      </c>
      <c r="V23" s="80" t="s">
        <v>469</v>
      </c>
      <c r="W23" s="80" t="s">
        <v>470</v>
      </c>
      <c r="X23" s="76" t="s">
        <v>125</v>
      </c>
      <c r="Y23" s="76" t="s">
        <v>471</v>
      </c>
    </row>
    <row r="24" spans="1:25" ht="50" x14ac:dyDescent="0.3">
      <c r="A24" s="115" t="s">
        <v>406</v>
      </c>
      <c r="B24" s="117" t="s">
        <v>13</v>
      </c>
      <c r="C24" s="81" t="s">
        <v>414</v>
      </c>
      <c r="D24" s="82" t="s">
        <v>321</v>
      </c>
      <c r="E24" s="80" t="s">
        <v>322</v>
      </c>
      <c r="F24" s="81" t="s">
        <v>455</v>
      </c>
      <c r="G24" s="71">
        <v>1</v>
      </c>
      <c r="H24" s="64">
        <v>3</v>
      </c>
      <c r="I24" s="64">
        <v>5</v>
      </c>
      <c r="J24" s="64">
        <v>1</v>
      </c>
      <c r="K24" s="64">
        <v>3</v>
      </c>
      <c r="L24" s="71">
        <f t="shared" si="0"/>
        <v>3.1999999999999997</v>
      </c>
      <c r="M24" s="64">
        <f t="shared" si="2"/>
        <v>9.6</v>
      </c>
      <c r="N24" s="64" t="s">
        <v>460</v>
      </c>
      <c r="O24" s="81" t="s">
        <v>462</v>
      </c>
      <c r="P24" s="77">
        <v>0.3</v>
      </c>
      <c r="Q24" s="82">
        <v>4</v>
      </c>
      <c r="R24" s="73">
        <v>10</v>
      </c>
      <c r="S24" s="28">
        <f t="shared" si="3"/>
        <v>1.5</v>
      </c>
      <c r="T24" s="28">
        <f t="shared" si="1"/>
        <v>3</v>
      </c>
      <c r="U24" s="82" t="s">
        <v>126</v>
      </c>
      <c r="V24" s="80" t="s">
        <v>140</v>
      </c>
      <c r="W24" s="80" t="s">
        <v>203</v>
      </c>
      <c r="X24" s="76" t="s">
        <v>125</v>
      </c>
      <c r="Y24" s="80" t="s">
        <v>475</v>
      </c>
    </row>
    <row r="25" spans="1:25" ht="50" x14ac:dyDescent="0.3">
      <c r="A25" s="115"/>
      <c r="B25" s="117"/>
      <c r="C25" s="81" t="s">
        <v>415</v>
      </c>
      <c r="D25" s="82" t="s">
        <v>323</v>
      </c>
      <c r="E25" s="80" t="s">
        <v>324</v>
      </c>
      <c r="F25" s="81" t="s">
        <v>449</v>
      </c>
      <c r="G25" s="71">
        <v>1</v>
      </c>
      <c r="H25" s="64">
        <v>3</v>
      </c>
      <c r="I25" s="64">
        <v>5</v>
      </c>
      <c r="J25" s="64">
        <v>1</v>
      </c>
      <c r="K25" s="64">
        <v>3</v>
      </c>
      <c r="L25" s="71">
        <f t="shared" si="0"/>
        <v>3.1999999999999997</v>
      </c>
      <c r="M25" s="64">
        <f t="shared" si="2"/>
        <v>9.6</v>
      </c>
      <c r="N25" s="64" t="s">
        <v>460</v>
      </c>
      <c r="O25" s="81" t="s">
        <v>463</v>
      </c>
      <c r="P25" s="77">
        <v>0.3</v>
      </c>
      <c r="Q25" s="82">
        <v>4</v>
      </c>
      <c r="R25" s="73">
        <v>10</v>
      </c>
      <c r="S25" s="28">
        <f t="shared" si="3"/>
        <v>1.5</v>
      </c>
      <c r="T25" s="28">
        <f t="shared" si="1"/>
        <v>3</v>
      </c>
      <c r="U25" s="82" t="s">
        <v>126</v>
      </c>
      <c r="V25" s="80" t="s">
        <v>140</v>
      </c>
      <c r="W25" s="80" t="s">
        <v>203</v>
      </c>
      <c r="X25" s="76" t="s">
        <v>125</v>
      </c>
      <c r="Y25" s="80" t="s">
        <v>475</v>
      </c>
    </row>
    <row r="26" spans="1:25" ht="50" x14ac:dyDescent="0.3">
      <c r="A26" s="107" t="s">
        <v>407</v>
      </c>
      <c r="B26" s="117" t="s">
        <v>15</v>
      </c>
      <c r="C26" s="81" t="s">
        <v>416</v>
      </c>
      <c r="D26" s="82" t="s">
        <v>79</v>
      </c>
      <c r="E26" s="80" t="s">
        <v>325</v>
      </c>
      <c r="F26" s="81" t="s">
        <v>449</v>
      </c>
      <c r="G26" s="71">
        <v>2</v>
      </c>
      <c r="H26" s="64">
        <v>5</v>
      </c>
      <c r="I26" s="64">
        <v>3</v>
      </c>
      <c r="J26" s="64">
        <v>1</v>
      </c>
      <c r="K26" s="64">
        <v>3</v>
      </c>
      <c r="L26" s="71">
        <f t="shared" si="0"/>
        <v>2.4000000000000004</v>
      </c>
      <c r="M26" s="64">
        <f t="shared" si="2"/>
        <v>12.000000000000002</v>
      </c>
      <c r="N26" s="64" t="s">
        <v>460</v>
      </c>
      <c r="O26" s="81" t="s">
        <v>186</v>
      </c>
      <c r="P26" s="77">
        <v>0.5</v>
      </c>
      <c r="Q26" s="82">
        <v>4</v>
      </c>
      <c r="R26" s="73">
        <v>10</v>
      </c>
      <c r="S26" s="28">
        <f t="shared" si="3"/>
        <v>3</v>
      </c>
      <c r="T26" s="28">
        <f t="shared" si="1"/>
        <v>5</v>
      </c>
      <c r="U26" s="82" t="s">
        <v>126</v>
      </c>
      <c r="V26" s="80" t="s">
        <v>140</v>
      </c>
      <c r="W26" s="80" t="s">
        <v>203</v>
      </c>
      <c r="X26" s="76" t="s">
        <v>125</v>
      </c>
      <c r="Y26" s="80" t="s">
        <v>475</v>
      </c>
    </row>
    <row r="27" spans="1:25" ht="62.5" x14ac:dyDescent="0.3">
      <c r="A27" s="107"/>
      <c r="B27" s="117"/>
      <c r="C27" s="81" t="s">
        <v>417</v>
      </c>
      <c r="D27" s="82" t="s">
        <v>80</v>
      </c>
      <c r="E27" s="80" t="s">
        <v>326</v>
      </c>
      <c r="F27" s="81" t="s">
        <v>453</v>
      </c>
      <c r="G27" s="71">
        <v>2</v>
      </c>
      <c r="H27" s="64">
        <v>1</v>
      </c>
      <c r="I27" s="64">
        <v>3</v>
      </c>
      <c r="J27" s="64">
        <v>1</v>
      </c>
      <c r="K27" s="64">
        <v>3</v>
      </c>
      <c r="L27" s="71">
        <f t="shared" si="0"/>
        <v>2.4000000000000004</v>
      </c>
      <c r="M27" s="64">
        <f t="shared" si="2"/>
        <v>2.4000000000000004</v>
      </c>
      <c r="N27" s="64" t="s">
        <v>461</v>
      </c>
      <c r="O27" s="81" t="s">
        <v>463</v>
      </c>
      <c r="P27" s="77">
        <v>0.1</v>
      </c>
      <c r="Q27" s="82">
        <v>1</v>
      </c>
      <c r="R27" s="73">
        <v>1</v>
      </c>
      <c r="S27" s="28">
        <f t="shared" si="3"/>
        <v>0.30000000000000004</v>
      </c>
      <c r="T27" s="28">
        <f t="shared" si="1"/>
        <v>0.1</v>
      </c>
      <c r="U27" s="82" t="s">
        <v>127</v>
      </c>
      <c r="V27" s="80" t="s">
        <v>469</v>
      </c>
      <c r="W27" s="80" t="s">
        <v>470</v>
      </c>
      <c r="X27" s="76" t="s">
        <v>125</v>
      </c>
      <c r="Y27" s="76" t="s">
        <v>471</v>
      </c>
    </row>
    <row r="28" spans="1:25" ht="62.5" x14ac:dyDescent="0.3">
      <c r="A28" s="107"/>
      <c r="B28" s="117"/>
      <c r="C28" s="81" t="s">
        <v>418</v>
      </c>
      <c r="D28" s="81" t="s">
        <v>81</v>
      </c>
      <c r="E28" s="80" t="s">
        <v>327</v>
      </c>
      <c r="F28" s="81" t="s">
        <v>456</v>
      </c>
      <c r="G28" s="71">
        <v>4</v>
      </c>
      <c r="H28" s="64">
        <v>1</v>
      </c>
      <c r="I28" s="64">
        <v>7</v>
      </c>
      <c r="J28" s="64">
        <v>3</v>
      </c>
      <c r="K28" s="64">
        <v>7</v>
      </c>
      <c r="L28" s="71">
        <f t="shared" si="0"/>
        <v>5.8000000000000007</v>
      </c>
      <c r="M28" s="64">
        <f t="shared" si="2"/>
        <v>5.8000000000000007</v>
      </c>
      <c r="N28" s="64" t="s">
        <v>461</v>
      </c>
      <c r="O28" s="81" t="s">
        <v>462</v>
      </c>
      <c r="P28" s="77">
        <v>0.1</v>
      </c>
      <c r="Q28" s="82">
        <v>1</v>
      </c>
      <c r="R28" s="73">
        <v>1</v>
      </c>
      <c r="S28" s="28">
        <f t="shared" si="3"/>
        <v>0.5</v>
      </c>
      <c r="T28" s="28">
        <f t="shared" si="1"/>
        <v>0.1</v>
      </c>
      <c r="U28" s="82" t="s">
        <v>127</v>
      </c>
      <c r="V28" s="80" t="s">
        <v>469</v>
      </c>
      <c r="W28" s="80" t="s">
        <v>470</v>
      </c>
      <c r="X28" s="76" t="s">
        <v>125</v>
      </c>
      <c r="Y28" s="76" t="s">
        <v>471</v>
      </c>
    </row>
    <row r="29" spans="1:25" ht="62.5" x14ac:dyDescent="0.3">
      <c r="A29" s="107"/>
      <c r="B29" s="117"/>
      <c r="C29" s="81" t="s">
        <v>419</v>
      </c>
      <c r="D29" s="82" t="s">
        <v>82</v>
      </c>
      <c r="E29" s="80" t="s">
        <v>14</v>
      </c>
      <c r="F29" s="81" t="s">
        <v>449</v>
      </c>
      <c r="G29" s="71">
        <v>2</v>
      </c>
      <c r="H29" s="64">
        <v>1</v>
      </c>
      <c r="I29" s="64">
        <v>9</v>
      </c>
      <c r="J29" s="64">
        <v>3</v>
      </c>
      <c r="K29" s="64">
        <v>3</v>
      </c>
      <c r="L29" s="71">
        <f t="shared" si="0"/>
        <v>5.4</v>
      </c>
      <c r="M29" s="64">
        <f t="shared" si="2"/>
        <v>5.4</v>
      </c>
      <c r="N29" s="64" t="s">
        <v>461</v>
      </c>
      <c r="O29" s="81" t="s">
        <v>463</v>
      </c>
      <c r="P29" s="77">
        <v>0.1</v>
      </c>
      <c r="Q29" s="82">
        <v>1</v>
      </c>
      <c r="R29" s="73">
        <v>1</v>
      </c>
      <c r="S29" s="28">
        <f t="shared" si="3"/>
        <v>0.30000000000000004</v>
      </c>
      <c r="T29" s="28">
        <f t="shared" si="1"/>
        <v>0.1</v>
      </c>
      <c r="U29" s="82" t="s">
        <v>127</v>
      </c>
      <c r="V29" s="80" t="s">
        <v>469</v>
      </c>
      <c r="W29" s="80" t="s">
        <v>470</v>
      </c>
      <c r="X29" s="76" t="s">
        <v>125</v>
      </c>
      <c r="Y29" s="76" t="s">
        <v>471</v>
      </c>
    </row>
    <row r="30" spans="1:25" ht="50" x14ac:dyDescent="0.3">
      <c r="A30" s="107" t="s">
        <v>408</v>
      </c>
      <c r="B30" s="117" t="s">
        <v>17</v>
      </c>
      <c r="C30" s="81" t="s">
        <v>420</v>
      </c>
      <c r="D30" s="111" t="s">
        <v>85</v>
      </c>
      <c r="E30" s="80" t="s">
        <v>328</v>
      </c>
      <c r="F30" s="81" t="s">
        <v>455</v>
      </c>
      <c r="G30" s="71">
        <v>1</v>
      </c>
      <c r="H30" s="64">
        <v>5</v>
      </c>
      <c r="I30" s="64">
        <v>5</v>
      </c>
      <c r="J30" s="64">
        <v>1</v>
      </c>
      <c r="K30" s="64">
        <v>3</v>
      </c>
      <c r="L30" s="71">
        <f t="shared" si="0"/>
        <v>3.1999999999999997</v>
      </c>
      <c r="M30" s="64">
        <f t="shared" si="2"/>
        <v>15.999999999999998</v>
      </c>
      <c r="N30" s="64" t="s">
        <v>460</v>
      </c>
      <c r="O30" s="81" t="s">
        <v>462</v>
      </c>
      <c r="P30" s="77">
        <v>0.5</v>
      </c>
      <c r="Q30" s="82">
        <v>4</v>
      </c>
      <c r="R30" s="73">
        <v>10</v>
      </c>
      <c r="S30" s="28">
        <f t="shared" si="3"/>
        <v>2.5</v>
      </c>
      <c r="T30" s="28">
        <f t="shared" si="1"/>
        <v>5</v>
      </c>
      <c r="U30" s="82" t="s">
        <v>126</v>
      </c>
      <c r="V30" s="80" t="s">
        <v>140</v>
      </c>
      <c r="W30" s="80" t="s">
        <v>203</v>
      </c>
      <c r="X30" s="76" t="s">
        <v>125</v>
      </c>
      <c r="Y30" s="80" t="s">
        <v>475</v>
      </c>
    </row>
    <row r="31" spans="1:25" ht="50" x14ac:dyDescent="0.3">
      <c r="A31" s="107"/>
      <c r="B31" s="117"/>
      <c r="C31" s="81" t="s">
        <v>421</v>
      </c>
      <c r="D31" s="111"/>
      <c r="E31" s="80" t="s">
        <v>18</v>
      </c>
      <c r="F31" s="81" t="s">
        <v>455</v>
      </c>
      <c r="G31" s="71">
        <v>1</v>
      </c>
      <c r="H31" s="64">
        <v>5</v>
      </c>
      <c r="I31" s="64">
        <v>5</v>
      </c>
      <c r="J31" s="64">
        <v>1</v>
      </c>
      <c r="K31" s="64">
        <v>3</v>
      </c>
      <c r="L31" s="71">
        <f t="shared" si="0"/>
        <v>3.1999999999999997</v>
      </c>
      <c r="M31" s="64">
        <f t="shared" si="2"/>
        <v>15.999999999999998</v>
      </c>
      <c r="N31" s="64" t="s">
        <v>460</v>
      </c>
      <c r="O31" s="81" t="s">
        <v>462</v>
      </c>
      <c r="P31" s="77">
        <v>0.5</v>
      </c>
      <c r="Q31" s="82">
        <v>4</v>
      </c>
      <c r="R31" s="73">
        <v>10</v>
      </c>
      <c r="S31" s="28">
        <f t="shared" si="3"/>
        <v>2.5</v>
      </c>
      <c r="T31" s="28">
        <f t="shared" si="1"/>
        <v>5</v>
      </c>
      <c r="U31" s="82" t="s">
        <v>126</v>
      </c>
      <c r="V31" s="80" t="s">
        <v>140</v>
      </c>
      <c r="W31" s="80" t="s">
        <v>203</v>
      </c>
      <c r="X31" s="76" t="s">
        <v>125</v>
      </c>
      <c r="Y31" s="80" t="s">
        <v>475</v>
      </c>
    </row>
    <row r="32" spans="1:25" ht="62.5" x14ac:dyDescent="0.3">
      <c r="A32" s="107"/>
      <c r="B32" s="117"/>
      <c r="C32" s="81" t="s">
        <v>422</v>
      </c>
      <c r="D32" s="81" t="s">
        <v>83</v>
      </c>
      <c r="E32" s="80" t="s">
        <v>16</v>
      </c>
      <c r="F32" s="81" t="s">
        <v>455</v>
      </c>
      <c r="G32" s="71">
        <v>1</v>
      </c>
      <c r="H32" s="64">
        <v>3</v>
      </c>
      <c r="I32" s="64">
        <v>3</v>
      </c>
      <c r="J32" s="64">
        <v>3</v>
      </c>
      <c r="K32" s="64">
        <v>3</v>
      </c>
      <c r="L32" s="71">
        <f t="shared" si="0"/>
        <v>3</v>
      </c>
      <c r="M32" s="64">
        <f t="shared" si="2"/>
        <v>9</v>
      </c>
      <c r="N32" s="64" t="s">
        <v>461</v>
      </c>
      <c r="O32" s="81" t="s">
        <v>462</v>
      </c>
      <c r="P32" s="77">
        <v>0.3</v>
      </c>
      <c r="Q32" s="82">
        <v>4</v>
      </c>
      <c r="R32" s="73">
        <v>10</v>
      </c>
      <c r="S32" s="28">
        <f t="shared" si="3"/>
        <v>1.5</v>
      </c>
      <c r="T32" s="28">
        <f t="shared" si="1"/>
        <v>3</v>
      </c>
      <c r="U32" s="82" t="s">
        <v>126</v>
      </c>
      <c r="V32" s="80" t="s">
        <v>140</v>
      </c>
      <c r="W32" s="80" t="s">
        <v>472</v>
      </c>
      <c r="X32" s="76" t="s">
        <v>473</v>
      </c>
      <c r="Y32" s="80" t="s">
        <v>475</v>
      </c>
    </row>
    <row r="33" spans="1:25" ht="62.5" x14ac:dyDescent="0.3">
      <c r="A33" s="107"/>
      <c r="B33" s="117"/>
      <c r="C33" s="81" t="s">
        <v>423</v>
      </c>
      <c r="D33" s="81" t="s">
        <v>84</v>
      </c>
      <c r="E33" s="80" t="s">
        <v>329</v>
      </c>
      <c r="F33" s="81" t="s">
        <v>449</v>
      </c>
      <c r="G33" s="71">
        <v>1</v>
      </c>
      <c r="H33" s="64">
        <v>1</v>
      </c>
      <c r="I33" s="64">
        <v>7</v>
      </c>
      <c r="J33" s="64">
        <v>3</v>
      </c>
      <c r="K33" s="64">
        <v>5</v>
      </c>
      <c r="L33" s="71">
        <f t="shared" si="0"/>
        <v>5.2</v>
      </c>
      <c r="M33" s="64">
        <f t="shared" si="2"/>
        <v>5.2</v>
      </c>
      <c r="N33" s="64" t="s">
        <v>461</v>
      </c>
      <c r="O33" s="81" t="s">
        <v>463</v>
      </c>
      <c r="P33" s="77">
        <v>0.1</v>
      </c>
      <c r="Q33" s="82">
        <v>1</v>
      </c>
      <c r="R33" s="73">
        <v>1</v>
      </c>
      <c r="S33" s="28">
        <f t="shared" si="3"/>
        <v>0.2</v>
      </c>
      <c r="T33" s="28">
        <f t="shared" si="1"/>
        <v>0.1</v>
      </c>
      <c r="U33" s="82" t="s">
        <v>127</v>
      </c>
      <c r="V33" s="80" t="s">
        <v>469</v>
      </c>
      <c r="W33" s="80" t="s">
        <v>470</v>
      </c>
      <c r="X33" s="76" t="s">
        <v>125</v>
      </c>
      <c r="Y33" s="76" t="s">
        <v>471</v>
      </c>
    </row>
    <row r="34" spans="1:25" ht="62.5" x14ac:dyDescent="0.3">
      <c r="A34" s="81" t="s">
        <v>409</v>
      </c>
      <c r="B34" s="80" t="s">
        <v>330</v>
      </c>
      <c r="C34" s="81" t="s">
        <v>424</v>
      </c>
      <c r="D34" s="82" t="s">
        <v>331</v>
      </c>
      <c r="E34" s="80" t="s">
        <v>332</v>
      </c>
      <c r="F34" s="81" t="s">
        <v>457</v>
      </c>
      <c r="G34" s="71">
        <v>4</v>
      </c>
      <c r="H34" s="64">
        <v>1</v>
      </c>
      <c r="I34" s="64">
        <v>10</v>
      </c>
      <c r="J34" s="64">
        <v>7</v>
      </c>
      <c r="K34" s="64">
        <v>5</v>
      </c>
      <c r="L34" s="71">
        <f t="shared" si="0"/>
        <v>7.6</v>
      </c>
      <c r="M34" s="64">
        <f t="shared" si="2"/>
        <v>7.6</v>
      </c>
      <c r="N34" s="64" t="s">
        <v>461</v>
      </c>
      <c r="O34" s="81" t="s">
        <v>462</v>
      </c>
      <c r="P34" s="77">
        <v>0.1</v>
      </c>
      <c r="Q34" s="82">
        <v>1</v>
      </c>
      <c r="R34" s="73">
        <v>1</v>
      </c>
      <c r="S34" s="28">
        <f t="shared" si="3"/>
        <v>0.5</v>
      </c>
      <c r="T34" s="28">
        <f t="shared" si="1"/>
        <v>0.1</v>
      </c>
      <c r="U34" s="82" t="s">
        <v>127</v>
      </c>
      <c r="V34" s="80" t="s">
        <v>469</v>
      </c>
      <c r="W34" s="80" t="s">
        <v>470</v>
      </c>
      <c r="X34" s="76" t="s">
        <v>125</v>
      </c>
      <c r="Y34" s="76" t="s">
        <v>471</v>
      </c>
    </row>
    <row r="35" spans="1:25" ht="62.5" x14ac:dyDescent="0.3">
      <c r="A35" s="107" t="s">
        <v>410</v>
      </c>
      <c r="B35" s="117" t="s">
        <v>11</v>
      </c>
      <c r="C35" s="81" t="s">
        <v>425</v>
      </c>
      <c r="D35" s="107" t="s">
        <v>86</v>
      </c>
      <c r="E35" s="80" t="s">
        <v>333</v>
      </c>
      <c r="F35" s="81" t="s">
        <v>457</v>
      </c>
      <c r="G35" s="71">
        <v>4</v>
      </c>
      <c r="H35" s="64">
        <v>1</v>
      </c>
      <c r="I35" s="64">
        <v>10</v>
      </c>
      <c r="J35" s="64">
        <v>3</v>
      </c>
      <c r="K35" s="64">
        <v>3</v>
      </c>
      <c r="L35" s="71">
        <f t="shared" si="0"/>
        <v>5.8000000000000007</v>
      </c>
      <c r="M35" s="64">
        <f t="shared" si="2"/>
        <v>5.8000000000000007</v>
      </c>
      <c r="N35" s="64" t="s">
        <v>461</v>
      </c>
      <c r="O35" s="81" t="s">
        <v>462</v>
      </c>
      <c r="P35" s="77">
        <v>0.1</v>
      </c>
      <c r="Q35" s="82">
        <v>1</v>
      </c>
      <c r="R35" s="73">
        <v>1</v>
      </c>
      <c r="S35" s="28">
        <f t="shared" si="3"/>
        <v>0.5</v>
      </c>
      <c r="T35" s="28">
        <f t="shared" si="1"/>
        <v>0.1</v>
      </c>
      <c r="U35" s="82" t="s">
        <v>127</v>
      </c>
      <c r="V35" s="80" t="s">
        <v>469</v>
      </c>
      <c r="W35" s="80" t="s">
        <v>470</v>
      </c>
      <c r="X35" s="76" t="s">
        <v>125</v>
      </c>
      <c r="Y35" s="76" t="s">
        <v>471</v>
      </c>
    </row>
    <row r="36" spans="1:25" ht="62.5" x14ac:dyDescent="0.3">
      <c r="A36" s="107"/>
      <c r="B36" s="117"/>
      <c r="C36" s="81" t="s">
        <v>426</v>
      </c>
      <c r="D36" s="107"/>
      <c r="E36" s="80" t="s">
        <v>334</v>
      </c>
      <c r="F36" s="81" t="s">
        <v>455</v>
      </c>
      <c r="G36" s="71">
        <v>2</v>
      </c>
      <c r="H36" s="64">
        <v>1</v>
      </c>
      <c r="I36" s="64">
        <v>3</v>
      </c>
      <c r="J36" s="64">
        <v>1</v>
      </c>
      <c r="K36" s="64">
        <v>3</v>
      </c>
      <c r="L36" s="71">
        <f t="shared" si="0"/>
        <v>2.4000000000000004</v>
      </c>
      <c r="M36" s="64">
        <f t="shared" si="2"/>
        <v>2.4000000000000004</v>
      </c>
      <c r="N36" s="64" t="s">
        <v>461</v>
      </c>
      <c r="O36" s="81" t="s">
        <v>463</v>
      </c>
      <c r="P36" s="77">
        <v>0.1</v>
      </c>
      <c r="Q36" s="82">
        <v>1</v>
      </c>
      <c r="R36" s="73">
        <v>1</v>
      </c>
      <c r="S36" s="28">
        <f t="shared" si="3"/>
        <v>0.30000000000000004</v>
      </c>
      <c r="T36" s="28">
        <f t="shared" si="1"/>
        <v>0.1</v>
      </c>
      <c r="U36" s="82" t="s">
        <v>127</v>
      </c>
      <c r="V36" s="80" t="s">
        <v>469</v>
      </c>
      <c r="W36" s="80" t="s">
        <v>470</v>
      </c>
      <c r="X36" s="76" t="s">
        <v>125</v>
      </c>
      <c r="Y36" s="76" t="s">
        <v>471</v>
      </c>
    </row>
    <row r="37" spans="1:25" ht="62.5" x14ac:dyDescent="0.3">
      <c r="A37" s="107"/>
      <c r="B37" s="117"/>
      <c r="C37" s="81" t="s">
        <v>427</v>
      </c>
      <c r="D37" s="107"/>
      <c r="E37" s="80" t="s">
        <v>19</v>
      </c>
      <c r="F37" s="81" t="s">
        <v>458</v>
      </c>
      <c r="G37" s="71">
        <v>3</v>
      </c>
      <c r="H37" s="64">
        <v>1</v>
      </c>
      <c r="I37" s="64">
        <v>5</v>
      </c>
      <c r="J37" s="64">
        <v>1</v>
      </c>
      <c r="K37" s="64">
        <v>5</v>
      </c>
      <c r="L37" s="71">
        <f t="shared" si="0"/>
        <v>3.8</v>
      </c>
      <c r="M37" s="64">
        <f t="shared" si="2"/>
        <v>3.8</v>
      </c>
      <c r="N37" s="64" t="s">
        <v>461</v>
      </c>
      <c r="O37" s="81" t="s">
        <v>463</v>
      </c>
      <c r="P37" s="77">
        <v>0.1</v>
      </c>
      <c r="Q37" s="82">
        <v>1</v>
      </c>
      <c r="R37" s="73">
        <v>1</v>
      </c>
      <c r="S37" s="28">
        <f t="shared" si="3"/>
        <v>0.4</v>
      </c>
      <c r="T37" s="28">
        <f t="shared" si="1"/>
        <v>0.1</v>
      </c>
      <c r="U37" s="82" t="s">
        <v>127</v>
      </c>
      <c r="V37" s="80" t="s">
        <v>469</v>
      </c>
      <c r="W37" s="80" t="s">
        <v>470</v>
      </c>
      <c r="X37" s="76" t="s">
        <v>125</v>
      </c>
      <c r="Y37" s="76" t="s">
        <v>471</v>
      </c>
    </row>
    <row r="38" spans="1:25" ht="62.5" x14ac:dyDescent="0.3">
      <c r="A38" s="107"/>
      <c r="B38" s="117"/>
      <c r="C38" s="81" t="s">
        <v>428</v>
      </c>
      <c r="D38" s="107"/>
      <c r="E38" s="80" t="s">
        <v>335</v>
      </c>
      <c r="F38" s="81" t="s">
        <v>459</v>
      </c>
      <c r="G38" s="71">
        <v>1</v>
      </c>
      <c r="H38" s="64">
        <v>1</v>
      </c>
      <c r="I38" s="64">
        <v>1</v>
      </c>
      <c r="J38" s="64">
        <v>1</v>
      </c>
      <c r="K38" s="64">
        <v>1</v>
      </c>
      <c r="L38" s="71">
        <f t="shared" si="0"/>
        <v>1</v>
      </c>
      <c r="M38" s="64">
        <f t="shared" si="2"/>
        <v>1</v>
      </c>
      <c r="N38" s="64" t="s">
        <v>461</v>
      </c>
      <c r="O38" s="81" t="s">
        <v>462</v>
      </c>
      <c r="P38" s="77">
        <v>0.1</v>
      </c>
      <c r="Q38" s="82">
        <v>1</v>
      </c>
      <c r="R38" s="73">
        <v>1</v>
      </c>
      <c r="S38" s="28">
        <f t="shared" si="3"/>
        <v>0.2</v>
      </c>
      <c r="T38" s="28">
        <f t="shared" si="1"/>
        <v>0.1</v>
      </c>
      <c r="U38" s="82" t="s">
        <v>127</v>
      </c>
      <c r="V38" s="80" t="s">
        <v>469</v>
      </c>
      <c r="W38" s="80" t="s">
        <v>470</v>
      </c>
      <c r="X38" s="76" t="s">
        <v>125</v>
      </c>
      <c r="Y38" s="76" t="s">
        <v>471</v>
      </c>
    </row>
  </sheetData>
  <autoFilter ref="A3:Y38"/>
  <mergeCells count="54">
    <mergeCell ref="B35:B38"/>
    <mergeCell ref="B13:B17"/>
    <mergeCell ref="B19:B20"/>
    <mergeCell ref="B21:B22"/>
    <mergeCell ref="Y2:Y3"/>
    <mergeCell ref="E2:E3"/>
    <mergeCell ref="B24:B25"/>
    <mergeCell ref="B26:B29"/>
    <mergeCell ref="B30:B33"/>
    <mergeCell ref="X1:Y1"/>
    <mergeCell ref="F2:F3"/>
    <mergeCell ref="H2:H3"/>
    <mergeCell ref="L2:L3"/>
    <mergeCell ref="M2:M3"/>
    <mergeCell ref="N2:N3"/>
    <mergeCell ref="P2:P3"/>
    <mergeCell ref="Q2:Q3"/>
    <mergeCell ref="R2:R3"/>
    <mergeCell ref="I2:I3"/>
    <mergeCell ref="V2:V3"/>
    <mergeCell ref="W2:W3"/>
    <mergeCell ref="S2:S3"/>
    <mergeCell ref="T2:T3"/>
    <mergeCell ref="U2:U3"/>
    <mergeCell ref="X2:X3"/>
    <mergeCell ref="A21:A22"/>
    <mergeCell ref="A24:A25"/>
    <mergeCell ref="A26:A29"/>
    <mergeCell ref="A30:A33"/>
    <mergeCell ref="V1:W1"/>
    <mergeCell ref="B5:B7"/>
    <mergeCell ref="B11:B12"/>
    <mergeCell ref="B8:B10"/>
    <mergeCell ref="D2:D3"/>
    <mergeCell ref="B2:B3"/>
    <mergeCell ref="A11:A12"/>
    <mergeCell ref="A13:A17"/>
    <mergeCell ref="A19:A20"/>
    <mergeCell ref="A35:A38"/>
    <mergeCell ref="G2:G3"/>
    <mergeCell ref="K2:K3"/>
    <mergeCell ref="J2:J3"/>
    <mergeCell ref="P1:U1"/>
    <mergeCell ref="F1:O1"/>
    <mergeCell ref="O2:O3"/>
    <mergeCell ref="A5:A7"/>
    <mergeCell ref="A8:A10"/>
    <mergeCell ref="D35:D38"/>
    <mergeCell ref="D16:D17"/>
    <mergeCell ref="D13:D14"/>
    <mergeCell ref="D30:D31"/>
    <mergeCell ref="A1:E1"/>
    <mergeCell ref="A2:A3"/>
    <mergeCell ref="C2:C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zoomScale="78" zoomScaleNormal="78" workbookViewId="0">
      <pane xSplit="5" ySplit="3" topLeftCell="R10" activePane="bottomRight" state="frozen"/>
      <selection pane="topRight" activeCell="F1" sqref="F1"/>
      <selection pane="bottomLeft" activeCell="A4" sqref="A4"/>
      <selection pane="bottomRight" activeCell="E14" sqref="E14"/>
    </sheetView>
  </sheetViews>
  <sheetFormatPr baseColWidth="10" defaultColWidth="10.81640625" defaultRowHeight="14" x14ac:dyDescent="0.3"/>
  <cols>
    <col min="1" max="1" width="4" style="10" bestFit="1" customWidth="1"/>
    <col min="2" max="2" width="17.7265625" style="69" customWidth="1"/>
    <col min="3" max="3" width="5.54296875" style="10" bestFit="1" customWidth="1"/>
    <col min="4" max="4" width="18.453125" style="11" customWidth="1"/>
    <col min="5" max="5" width="38.7265625" style="69" customWidth="1"/>
    <col min="6" max="7" width="15.453125" style="10" customWidth="1"/>
    <col min="8" max="8" width="14.453125" style="11" bestFit="1" customWidth="1"/>
    <col min="9" max="9" width="13.453125" style="11" customWidth="1"/>
    <col min="10" max="10" width="11.453125" style="11" customWidth="1"/>
    <col min="11" max="11" width="9.7265625" style="11" customWidth="1"/>
    <col min="12" max="12" width="9.54296875" style="14" customWidth="1"/>
    <col min="13" max="13" width="12.1796875" style="13" customWidth="1"/>
    <col min="14" max="14" width="14.453125" style="11" customWidth="1"/>
    <col min="15" max="15" width="10.81640625" style="10" customWidth="1"/>
    <col min="16" max="16" width="14.453125" style="11" customWidth="1"/>
    <col min="17" max="17" width="13" style="11" customWidth="1"/>
    <col min="18" max="18" width="12.54296875" style="74" bestFit="1" customWidth="1"/>
    <col min="19" max="19" width="16.26953125" style="11" customWidth="1"/>
    <col min="20" max="20" width="17.453125" style="11" customWidth="1"/>
    <col min="21" max="21" width="14.54296875" style="11" customWidth="1"/>
    <col min="22" max="22" width="18.1796875" style="1" customWidth="1"/>
    <col min="23" max="23" width="27.1796875" style="1" customWidth="1"/>
    <col min="24" max="24" width="24.54296875" style="1" bestFit="1" customWidth="1"/>
    <col min="25" max="25" width="24.81640625" style="1" bestFit="1" customWidth="1"/>
    <col min="26" max="16384" width="10.81640625" style="1"/>
  </cols>
  <sheetData>
    <row r="1" spans="1:25" ht="21.65" customHeight="1" x14ac:dyDescent="0.3">
      <c r="A1" s="112" t="s">
        <v>182</v>
      </c>
      <c r="B1" s="112"/>
      <c r="C1" s="112"/>
      <c r="D1" s="112"/>
      <c r="E1" s="112"/>
      <c r="F1" s="110" t="s">
        <v>27</v>
      </c>
      <c r="G1" s="110"/>
      <c r="H1" s="110"/>
      <c r="I1" s="110"/>
      <c r="J1" s="110"/>
      <c r="K1" s="110"/>
      <c r="L1" s="110"/>
      <c r="M1" s="110"/>
      <c r="N1" s="110"/>
      <c r="O1" s="110"/>
      <c r="P1" s="109" t="s">
        <v>468</v>
      </c>
      <c r="Q1" s="109"/>
      <c r="R1" s="109"/>
      <c r="S1" s="109"/>
      <c r="T1" s="109"/>
      <c r="U1" s="109"/>
      <c r="V1" s="116" t="s">
        <v>28</v>
      </c>
      <c r="W1" s="116"/>
      <c r="X1" s="118" t="s">
        <v>29</v>
      </c>
      <c r="Y1" s="118"/>
    </row>
    <row r="2" spans="1:25" ht="20.25" customHeight="1" x14ac:dyDescent="0.3">
      <c r="A2" s="113" t="s">
        <v>104</v>
      </c>
      <c r="B2" s="114" t="s">
        <v>0</v>
      </c>
      <c r="C2" s="114" t="s">
        <v>104</v>
      </c>
      <c r="D2" s="114" t="s">
        <v>1</v>
      </c>
      <c r="E2" s="123" t="s">
        <v>26</v>
      </c>
      <c r="F2" s="108" t="s">
        <v>30</v>
      </c>
      <c r="G2" s="108" t="s">
        <v>336</v>
      </c>
      <c r="H2" s="110" t="s">
        <v>31</v>
      </c>
      <c r="I2" s="108" t="s">
        <v>434</v>
      </c>
      <c r="J2" s="108" t="s">
        <v>99</v>
      </c>
      <c r="K2" s="108" t="s">
        <v>100</v>
      </c>
      <c r="L2" s="108" t="s">
        <v>103</v>
      </c>
      <c r="M2" s="119" t="s">
        <v>33</v>
      </c>
      <c r="N2" s="108" t="s">
        <v>34</v>
      </c>
      <c r="O2" s="108" t="s">
        <v>123</v>
      </c>
      <c r="P2" s="109" t="s">
        <v>35</v>
      </c>
      <c r="Q2" s="109" t="s">
        <v>36</v>
      </c>
      <c r="R2" s="120" t="s">
        <v>348</v>
      </c>
      <c r="S2" s="121" t="s">
        <v>124</v>
      </c>
      <c r="T2" s="121" t="s">
        <v>349</v>
      </c>
      <c r="U2" s="121" t="s">
        <v>102</v>
      </c>
      <c r="V2" s="116" t="s">
        <v>37</v>
      </c>
      <c r="W2" s="116" t="s">
        <v>38</v>
      </c>
      <c r="X2" s="118" t="s">
        <v>39</v>
      </c>
      <c r="Y2" s="122" t="s">
        <v>40</v>
      </c>
    </row>
    <row r="3" spans="1:25" ht="27.75" customHeight="1" x14ac:dyDescent="0.3">
      <c r="A3" s="113"/>
      <c r="B3" s="114"/>
      <c r="C3" s="114"/>
      <c r="D3" s="114"/>
      <c r="E3" s="123"/>
      <c r="F3" s="108"/>
      <c r="G3" s="108"/>
      <c r="H3" s="110"/>
      <c r="I3" s="108"/>
      <c r="J3" s="108"/>
      <c r="K3" s="108"/>
      <c r="L3" s="108"/>
      <c r="M3" s="119"/>
      <c r="N3" s="108"/>
      <c r="O3" s="108"/>
      <c r="P3" s="109"/>
      <c r="Q3" s="109"/>
      <c r="R3" s="120"/>
      <c r="S3" s="121"/>
      <c r="T3" s="121"/>
      <c r="U3" s="121"/>
      <c r="V3" s="116"/>
      <c r="W3" s="116"/>
      <c r="X3" s="118"/>
      <c r="Y3" s="122"/>
    </row>
    <row r="4" spans="1:25" ht="50" x14ac:dyDescent="0.3">
      <c r="A4" s="111" t="s">
        <v>105</v>
      </c>
      <c r="B4" s="117" t="s">
        <v>433</v>
      </c>
      <c r="C4" s="81" t="s">
        <v>112</v>
      </c>
      <c r="D4" s="107" t="s">
        <v>432</v>
      </c>
      <c r="E4" s="80" t="s">
        <v>429</v>
      </c>
      <c r="F4" s="21" t="s">
        <v>93</v>
      </c>
      <c r="G4" s="81">
        <v>4</v>
      </c>
      <c r="H4" s="81">
        <v>3</v>
      </c>
      <c r="I4" s="81">
        <v>2</v>
      </c>
      <c r="J4" s="81">
        <v>3</v>
      </c>
      <c r="K4" s="81">
        <v>3</v>
      </c>
      <c r="L4" s="71">
        <f>I4*40%+J4*30%+K4*30%</f>
        <v>2.5999999999999996</v>
      </c>
      <c r="M4" s="64">
        <f>H4*L4</f>
        <v>7.7999999999999989</v>
      </c>
      <c r="N4" s="64" t="s">
        <v>461</v>
      </c>
      <c r="O4" s="81" t="s">
        <v>435</v>
      </c>
      <c r="P4" s="77">
        <v>0.3</v>
      </c>
      <c r="Q4" s="81">
        <v>1</v>
      </c>
      <c r="R4" s="82">
        <v>1</v>
      </c>
      <c r="S4" s="28">
        <f>(G4+Q4)*P4</f>
        <v>1.5</v>
      </c>
      <c r="T4" s="28">
        <f>R4*P4</f>
        <v>0.3</v>
      </c>
      <c r="U4" s="82" t="s">
        <v>126</v>
      </c>
      <c r="V4" s="80" t="s">
        <v>140</v>
      </c>
      <c r="W4" s="80" t="s">
        <v>203</v>
      </c>
      <c r="X4" s="80" t="s">
        <v>125</v>
      </c>
      <c r="Y4" s="80" t="s">
        <v>475</v>
      </c>
    </row>
    <row r="5" spans="1:25" ht="76.5" customHeight="1" x14ac:dyDescent="0.3">
      <c r="A5" s="111"/>
      <c r="B5" s="117"/>
      <c r="C5" s="81" t="s">
        <v>118</v>
      </c>
      <c r="D5" s="107"/>
      <c r="E5" s="80" t="s">
        <v>430</v>
      </c>
      <c r="F5" s="21" t="s">
        <v>339</v>
      </c>
      <c r="G5" s="81">
        <v>4</v>
      </c>
      <c r="H5" s="81">
        <v>3</v>
      </c>
      <c r="I5" s="81">
        <v>2</v>
      </c>
      <c r="J5" s="81">
        <v>4</v>
      </c>
      <c r="K5" s="81">
        <v>3</v>
      </c>
      <c r="L5" s="71">
        <f t="shared" ref="L5:L13" si="0">I5*40%+J5*30%+K5*30%</f>
        <v>2.9</v>
      </c>
      <c r="M5" s="64">
        <f>H5*L5</f>
        <v>8.6999999999999993</v>
      </c>
      <c r="N5" s="64" t="s">
        <v>461</v>
      </c>
      <c r="O5" s="81" t="s">
        <v>436</v>
      </c>
      <c r="P5" s="77">
        <v>0.3</v>
      </c>
      <c r="Q5" s="81">
        <v>4</v>
      </c>
      <c r="R5" s="82">
        <v>4</v>
      </c>
      <c r="S5" s="28">
        <f t="shared" ref="S5:S13" si="1">(G5+Q5)*P5</f>
        <v>2.4</v>
      </c>
      <c r="T5" s="28">
        <f t="shared" ref="T5:T13" si="2">R5*P5</f>
        <v>1.2</v>
      </c>
      <c r="U5" s="82" t="s">
        <v>126</v>
      </c>
      <c r="V5" s="80" t="s">
        <v>140</v>
      </c>
      <c r="W5" s="80" t="s">
        <v>203</v>
      </c>
      <c r="X5" s="76" t="s">
        <v>125</v>
      </c>
      <c r="Y5" s="80" t="s">
        <v>475</v>
      </c>
    </row>
    <row r="6" spans="1:25" ht="75" x14ac:dyDescent="0.3">
      <c r="A6" s="111"/>
      <c r="B6" s="117"/>
      <c r="C6" s="81" t="s">
        <v>119</v>
      </c>
      <c r="D6" s="107"/>
      <c r="E6" s="80" t="s">
        <v>431</v>
      </c>
      <c r="F6" s="21" t="s">
        <v>340</v>
      </c>
      <c r="G6" s="81">
        <v>4</v>
      </c>
      <c r="H6" s="81">
        <v>1</v>
      </c>
      <c r="I6" s="81">
        <v>2</v>
      </c>
      <c r="J6" s="81">
        <v>4</v>
      </c>
      <c r="K6" s="81">
        <v>3</v>
      </c>
      <c r="L6" s="71">
        <f t="shared" si="0"/>
        <v>2.9</v>
      </c>
      <c r="M6" s="64">
        <f t="shared" ref="M6:M13" si="3">H6*L6</f>
        <v>2.9</v>
      </c>
      <c r="N6" s="64" t="s">
        <v>461</v>
      </c>
      <c r="O6" s="81" t="s">
        <v>436</v>
      </c>
      <c r="P6" s="77">
        <v>0.1</v>
      </c>
      <c r="Q6" s="81">
        <v>1</v>
      </c>
      <c r="R6" s="82">
        <v>1</v>
      </c>
      <c r="S6" s="28">
        <f t="shared" si="1"/>
        <v>0.5</v>
      </c>
      <c r="T6" s="28">
        <f t="shared" si="2"/>
        <v>0.1</v>
      </c>
      <c r="U6" s="82" t="s">
        <v>127</v>
      </c>
      <c r="V6" s="80" t="s">
        <v>469</v>
      </c>
      <c r="W6" s="80" t="s">
        <v>470</v>
      </c>
      <c r="X6" s="76" t="s">
        <v>125</v>
      </c>
      <c r="Y6" s="76" t="s">
        <v>471</v>
      </c>
    </row>
    <row r="7" spans="1:25" ht="62.5" x14ac:dyDescent="0.3">
      <c r="A7" s="82" t="s">
        <v>106</v>
      </c>
      <c r="B7" s="80" t="s">
        <v>87</v>
      </c>
      <c r="C7" s="65" t="s">
        <v>113</v>
      </c>
      <c r="D7" s="81" t="s">
        <v>88</v>
      </c>
      <c r="E7" s="80" t="s">
        <v>440</v>
      </c>
      <c r="F7" s="21" t="s">
        <v>94</v>
      </c>
      <c r="G7" s="81">
        <v>4</v>
      </c>
      <c r="H7" s="81">
        <v>1</v>
      </c>
      <c r="I7" s="81">
        <v>7</v>
      </c>
      <c r="J7" s="81">
        <v>1</v>
      </c>
      <c r="K7" s="81">
        <v>1</v>
      </c>
      <c r="L7" s="71">
        <f t="shared" si="0"/>
        <v>3.4</v>
      </c>
      <c r="M7" s="64">
        <f t="shared" si="3"/>
        <v>3.4</v>
      </c>
      <c r="N7" s="64" t="s">
        <v>461</v>
      </c>
      <c r="O7" s="81" t="s">
        <v>122</v>
      </c>
      <c r="P7" s="77">
        <v>0.1</v>
      </c>
      <c r="Q7" s="81">
        <v>1</v>
      </c>
      <c r="R7" s="82">
        <v>1</v>
      </c>
      <c r="S7" s="28">
        <f t="shared" si="1"/>
        <v>0.5</v>
      </c>
      <c r="T7" s="28">
        <f t="shared" si="2"/>
        <v>0.1</v>
      </c>
      <c r="U7" s="82" t="s">
        <v>127</v>
      </c>
      <c r="V7" s="80" t="s">
        <v>469</v>
      </c>
      <c r="W7" s="80" t="s">
        <v>470</v>
      </c>
      <c r="X7" s="76" t="s">
        <v>125</v>
      </c>
      <c r="Y7" s="76" t="s">
        <v>471</v>
      </c>
    </row>
    <row r="8" spans="1:25" ht="76.5" customHeight="1" x14ac:dyDescent="0.3">
      <c r="A8" s="111" t="s">
        <v>107</v>
      </c>
      <c r="B8" s="117" t="s">
        <v>20</v>
      </c>
      <c r="C8" s="81" t="s">
        <v>114</v>
      </c>
      <c r="D8" s="107" t="s">
        <v>89</v>
      </c>
      <c r="E8" s="70" t="s">
        <v>341</v>
      </c>
      <c r="F8" s="20" t="s">
        <v>342</v>
      </c>
      <c r="G8" s="82">
        <v>4</v>
      </c>
      <c r="H8" s="81">
        <v>2</v>
      </c>
      <c r="I8" s="81">
        <v>10</v>
      </c>
      <c r="J8" s="81">
        <v>5</v>
      </c>
      <c r="K8" s="81">
        <v>3</v>
      </c>
      <c r="L8" s="71">
        <f t="shared" si="0"/>
        <v>6.4</v>
      </c>
      <c r="M8" s="64">
        <f t="shared" si="3"/>
        <v>12.8</v>
      </c>
      <c r="N8" s="64" t="s">
        <v>460</v>
      </c>
      <c r="O8" s="81" t="s">
        <v>435</v>
      </c>
      <c r="P8" s="77">
        <v>0.2</v>
      </c>
      <c r="Q8" s="81">
        <v>1</v>
      </c>
      <c r="R8" s="82">
        <v>1</v>
      </c>
      <c r="S8" s="28">
        <f t="shared" si="1"/>
        <v>1</v>
      </c>
      <c r="T8" s="28">
        <f t="shared" si="2"/>
        <v>0.2</v>
      </c>
      <c r="U8" s="82" t="s">
        <v>127</v>
      </c>
      <c r="V8" s="80" t="s">
        <v>469</v>
      </c>
      <c r="W8" s="80" t="s">
        <v>470</v>
      </c>
      <c r="X8" s="76" t="s">
        <v>125</v>
      </c>
      <c r="Y8" s="76" t="s">
        <v>471</v>
      </c>
    </row>
    <row r="9" spans="1:25" ht="62.5" x14ac:dyDescent="0.3">
      <c r="A9" s="111"/>
      <c r="B9" s="117"/>
      <c r="C9" s="81" t="s">
        <v>120</v>
      </c>
      <c r="D9" s="107"/>
      <c r="E9" s="70" t="s">
        <v>21</v>
      </c>
      <c r="F9" s="21" t="s">
        <v>98</v>
      </c>
      <c r="G9" s="81">
        <v>4</v>
      </c>
      <c r="H9" s="81">
        <v>2</v>
      </c>
      <c r="I9" s="81">
        <v>10</v>
      </c>
      <c r="J9" s="81">
        <v>5</v>
      </c>
      <c r="K9" s="81">
        <v>3</v>
      </c>
      <c r="L9" s="71">
        <f t="shared" si="0"/>
        <v>6.4</v>
      </c>
      <c r="M9" s="64">
        <f>H9*L9</f>
        <v>12.8</v>
      </c>
      <c r="N9" s="64" t="s">
        <v>460</v>
      </c>
      <c r="O9" s="81" t="s">
        <v>435</v>
      </c>
      <c r="P9" s="77">
        <v>0.2</v>
      </c>
      <c r="Q9" s="81">
        <v>1</v>
      </c>
      <c r="R9" s="82">
        <v>1</v>
      </c>
      <c r="S9" s="28">
        <f t="shared" si="1"/>
        <v>1</v>
      </c>
      <c r="T9" s="28">
        <f t="shared" si="2"/>
        <v>0.2</v>
      </c>
      <c r="U9" s="82" t="s">
        <v>127</v>
      </c>
      <c r="V9" s="80" t="s">
        <v>469</v>
      </c>
      <c r="W9" s="80" t="s">
        <v>470</v>
      </c>
      <c r="X9" s="76" t="s">
        <v>125</v>
      </c>
      <c r="Y9" s="76" t="s">
        <v>471</v>
      </c>
    </row>
    <row r="10" spans="1:25" ht="62.5" x14ac:dyDescent="0.3">
      <c r="A10" s="82" t="s">
        <v>108</v>
      </c>
      <c r="B10" s="80" t="s">
        <v>22</v>
      </c>
      <c r="C10" s="81" t="s">
        <v>115</v>
      </c>
      <c r="D10" s="81" t="s">
        <v>90</v>
      </c>
      <c r="E10" s="70" t="s">
        <v>343</v>
      </c>
      <c r="F10" s="66" t="s">
        <v>344</v>
      </c>
      <c r="G10" s="67">
        <v>1</v>
      </c>
      <c r="H10" s="81">
        <v>1</v>
      </c>
      <c r="I10" s="81">
        <v>1</v>
      </c>
      <c r="J10" s="81">
        <v>1</v>
      </c>
      <c r="K10" s="81">
        <v>3</v>
      </c>
      <c r="L10" s="71">
        <f t="shared" si="0"/>
        <v>1.5999999999999999</v>
      </c>
      <c r="M10" s="64">
        <f t="shared" si="3"/>
        <v>1.5999999999999999</v>
      </c>
      <c r="N10" s="64" t="s">
        <v>461</v>
      </c>
      <c r="O10" s="81" t="s">
        <v>437</v>
      </c>
      <c r="P10" s="77">
        <v>0.1</v>
      </c>
      <c r="Q10" s="81">
        <v>1</v>
      </c>
      <c r="R10" s="82">
        <v>1</v>
      </c>
      <c r="S10" s="28">
        <f t="shared" si="1"/>
        <v>0.2</v>
      </c>
      <c r="T10" s="28">
        <f t="shared" si="2"/>
        <v>0.1</v>
      </c>
      <c r="U10" s="82" t="s">
        <v>127</v>
      </c>
      <c r="V10" s="80" t="s">
        <v>469</v>
      </c>
      <c r="W10" s="80" t="s">
        <v>470</v>
      </c>
      <c r="X10" s="76" t="s">
        <v>125</v>
      </c>
      <c r="Y10" s="76" t="s">
        <v>471</v>
      </c>
    </row>
    <row r="11" spans="1:25" ht="76.5" customHeight="1" x14ac:dyDescent="0.3">
      <c r="A11" s="82" t="s">
        <v>109</v>
      </c>
      <c r="B11" s="80" t="s">
        <v>91</v>
      </c>
      <c r="C11" s="81" t="s">
        <v>116</v>
      </c>
      <c r="D11" s="81" t="s">
        <v>23</v>
      </c>
      <c r="E11" s="70" t="s">
        <v>345</v>
      </c>
      <c r="F11" s="21" t="s">
        <v>97</v>
      </c>
      <c r="G11" s="81">
        <v>2</v>
      </c>
      <c r="H11" s="81">
        <v>3</v>
      </c>
      <c r="I11" s="81">
        <v>6</v>
      </c>
      <c r="J11" s="81">
        <v>3</v>
      </c>
      <c r="K11" s="81">
        <v>3</v>
      </c>
      <c r="L11" s="71">
        <f t="shared" si="0"/>
        <v>4.2</v>
      </c>
      <c r="M11" s="64">
        <f>H11*L11</f>
        <v>12.600000000000001</v>
      </c>
      <c r="N11" s="64" t="s">
        <v>460</v>
      </c>
      <c r="O11" s="81" t="s">
        <v>438</v>
      </c>
      <c r="P11" s="77">
        <v>0.3</v>
      </c>
      <c r="Q11" s="81">
        <v>4</v>
      </c>
      <c r="R11" s="82">
        <v>10</v>
      </c>
      <c r="S11" s="28">
        <f t="shared" si="1"/>
        <v>1.7999999999999998</v>
      </c>
      <c r="T11" s="28">
        <f t="shared" si="2"/>
        <v>3</v>
      </c>
      <c r="U11" s="82" t="s">
        <v>127</v>
      </c>
      <c r="V11" s="80" t="s">
        <v>469</v>
      </c>
      <c r="W11" s="80" t="s">
        <v>470</v>
      </c>
      <c r="X11" s="76" t="s">
        <v>125</v>
      </c>
      <c r="Y11" s="76" t="s">
        <v>471</v>
      </c>
    </row>
    <row r="12" spans="1:25" ht="62.5" x14ac:dyDescent="0.3">
      <c r="A12" s="82" t="s">
        <v>110</v>
      </c>
      <c r="B12" s="80" t="s">
        <v>24</v>
      </c>
      <c r="C12" s="81" t="s">
        <v>117</v>
      </c>
      <c r="D12" s="81" t="s">
        <v>92</v>
      </c>
      <c r="E12" s="70" t="s">
        <v>346</v>
      </c>
      <c r="F12" s="20" t="s">
        <v>95</v>
      </c>
      <c r="G12" s="82">
        <v>2</v>
      </c>
      <c r="H12" s="81">
        <v>1</v>
      </c>
      <c r="I12" s="81">
        <v>9</v>
      </c>
      <c r="J12" s="81">
        <v>1</v>
      </c>
      <c r="K12" s="81">
        <v>3</v>
      </c>
      <c r="L12" s="71">
        <f t="shared" si="0"/>
        <v>4.8</v>
      </c>
      <c r="M12" s="64">
        <f t="shared" si="3"/>
        <v>4.8</v>
      </c>
      <c r="N12" s="64" t="s">
        <v>461</v>
      </c>
      <c r="O12" s="81" t="s">
        <v>435</v>
      </c>
      <c r="P12" s="77">
        <v>0.1</v>
      </c>
      <c r="Q12" s="81">
        <v>1</v>
      </c>
      <c r="R12" s="82">
        <v>1</v>
      </c>
      <c r="S12" s="28">
        <f t="shared" si="1"/>
        <v>0.30000000000000004</v>
      </c>
      <c r="T12" s="28">
        <f t="shared" si="2"/>
        <v>0.1</v>
      </c>
      <c r="U12" s="82" t="s">
        <v>127</v>
      </c>
      <c r="V12" s="80" t="s">
        <v>469</v>
      </c>
      <c r="W12" s="80" t="s">
        <v>470</v>
      </c>
      <c r="X12" s="76" t="s">
        <v>125</v>
      </c>
      <c r="Y12" s="76" t="s">
        <v>471</v>
      </c>
    </row>
    <row r="13" spans="1:25" ht="62.5" x14ac:dyDescent="0.3">
      <c r="A13" s="82" t="s">
        <v>111</v>
      </c>
      <c r="B13" s="80" t="s">
        <v>25</v>
      </c>
      <c r="C13" s="81" t="s">
        <v>121</v>
      </c>
      <c r="D13" s="81" t="s">
        <v>90</v>
      </c>
      <c r="E13" s="70" t="s">
        <v>347</v>
      </c>
      <c r="F13" s="21" t="s">
        <v>96</v>
      </c>
      <c r="G13" s="81">
        <v>1</v>
      </c>
      <c r="H13" s="81">
        <v>1</v>
      </c>
      <c r="I13" s="81">
        <v>9</v>
      </c>
      <c r="J13" s="81">
        <v>1</v>
      </c>
      <c r="K13" s="81">
        <v>7</v>
      </c>
      <c r="L13" s="71">
        <f t="shared" si="0"/>
        <v>6</v>
      </c>
      <c r="M13" s="64">
        <f t="shared" si="3"/>
        <v>6</v>
      </c>
      <c r="N13" s="64" t="s">
        <v>461</v>
      </c>
      <c r="O13" s="81" t="s">
        <v>439</v>
      </c>
      <c r="P13" s="77">
        <v>0.1</v>
      </c>
      <c r="Q13" s="81">
        <v>1</v>
      </c>
      <c r="R13" s="82">
        <v>1</v>
      </c>
      <c r="S13" s="28">
        <f t="shared" si="1"/>
        <v>0.2</v>
      </c>
      <c r="T13" s="28">
        <f t="shared" si="2"/>
        <v>0.1</v>
      </c>
      <c r="U13" s="82" t="s">
        <v>127</v>
      </c>
      <c r="V13" s="80" t="s">
        <v>469</v>
      </c>
      <c r="W13" s="80" t="s">
        <v>470</v>
      </c>
      <c r="X13" s="76" t="s">
        <v>125</v>
      </c>
      <c r="Y13" s="76" t="s">
        <v>471</v>
      </c>
    </row>
  </sheetData>
  <autoFilter ref="A3:Y13"/>
  <mergeCells count="36">
    <mergeCell ref="B8:B9"/>
    <mergeCell ref="D8:D9"/>
    <mergeCell ref="X2:X3"/>
    <mergeCell ref="Y2:Y3"/>
    <mergeCell ref="A4:A6"/>
    <mergeCell ref="B4:B6"/>
    <mergeCell ref="D4:D6"/>
    <mergeCell ref="A8:A9"/>
    <mergeCell ref="R2:R3"/>
    <mergeCell ref="S2:S3"/>
    <mergeCell ref="T2:T3"/>
    <mergeCell ref="U2:U3"/>
    <mergeCell ref="V2:V3"/>
    <mergeCell ref="W2:W3"/>
    <mergeCell ref="L2:L3"/>
    <mergeCell ref="M2:M3"/>
    <mergeCell ref="N2:N3"/>
    <mergeCell ref="O2:O3"/>
    <mergeCell ref="P2:P3"/>
    <mergeCell ref="Q2:Q3"/>
    <mergeCell ref="F2:F3"/>
    <mergeCell ref="G2:G3"/>
    <mergeCell ref="H2:H3"/>
    <mergeCell ref="I2:I3"/>
    <mergeCell ref="J2:J3"/>
    <mergeCell ref="K2:K3"/>
    <mergeCell ref="A1:E1"/>
    <mergeCell ref="F1:O1"/>
    <mergeCell ref="P1:U1"/>
    <mergeCell ref="V1:W1"/>
    <mergeCell ref="X1:Y1"/>
    <mergeCell ref="A2:A3"/>
    <mergeCell ref="B2:B3"/>
    <mergeCell ref="C2:C3"/>
    <mergeCell ref="D2:D3"/>
    <mergeCell ref="E2:E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6"/>
  <sheetViews>
    <sheetView zoomScale="78" zoomScaleNormal="78" workbookViewId="0">
      <pane xSplit="5" ySplit="3" topLeftCell="S12" activePane="bottomRight" state="frozen"/>
      <selection pane="topRight" activeCell="F1" sqref="F1"/>
      <selection pane="bottomLeft" activeCell="A4" sqref="A4"/>
      <selection pane="bottomRight" activeCell="S16" sqref="S16"/>
    </sheetView>
  </sheetViews>
  <sheetFormatPr baseColWidth="10" defaultColWidth="10.81640625" defaultRowHeight="14" x14ac:dyDescent="0.3"/>
  <cols>
    <col min="1" max="1" width="4" style="10" bestFit="1" customWidth="1"/>
    <col min="2" max="2" width="17.7265625" style="69" customWidth="1"/>
    <col min="3" max="3" width="6.1796875" style="10" bestFit="1" customWidth="1"/>
    <col min="4" max="4" width="25.1796875" style="11" customWidth="1"/>
    <col min="5" max="5" width="43.1796875" style="69" bestFit="1" customWidth="1"/>
    <col min="6" max="7" width="15.453125" style="10" customWidth="1"/>
    <col min="8" max="8" width="14.453125" style="11" bestFit="1" customWidth="1"/>
    <col min="9" max="9" width="13.453125" style="11" customWidth="1"/>
    <col min="10" max="10" width="11.453125" style="11" customWidth="1"/>
    <col min="11" max="11" width="9.7265625" style="11" customWidth="1"/>
    <col min="12" max="12" width="9.54296875" style="14" customWidth="1"/>
    <col min="13" max="13" width="12.1796875" style="13" customWidth="1"/>
    <col min="14" max="14" width="14.453125" style="11" customWidth="1"/>
    <col min="15" max="15" width="10.81640625" style="10" customWidth="1"/>
    <col min="16" max="16" width="14.453125" style="11" customWidth="1"/>
    <col min="17" max="17" width="13" style="11" customWidth="1"/>
    <col min="18" max="18" width="12.54296875" style="74" bestFit="1" customWidth="1"/>
    <col min="19" max="19" width="16.26953125" style="11" customWidth="1"/>
    <col min="20" max="20" width="17.453125" style="11" customWidth="1"/>
    <col min="21" max="21" width="14.54296875" style="11" customWidth="1"/>
    <col min="22" max="22" width="18.1796875" style="1" customWidth="1"/>
    <col min="23" max="23" width="27.1796875" style="1" customWidth="1"/>
    <col min="24" max="24" width="24.54296875" style="1" bestFit="1" customWidth="1"/>
    <col min="25" max="25" width="24.81640625" style="1" bestFit="1" customWidth="1"/>
    <col min="26" max="16384" width="10.81640625" style="1"/>
  </cols>
  <sheetData>
    <row r="1" spans="1:25" ht="21.65" customHeight="1" x14ac:dyDescent="0.3">
      <c r="A1" s="112" t="s">
        <v>182</v>
      </c>
      <c r="B1" s="112"/>
      <c r="C1" s="112"/>
      <c r="D1" s="112"/>
      <c r="E1" s="112"/>
      <c r="F1" s="110" t="s">
        <v>27</v>
      </c>
      <c r="G1" s="110"/>
      <c r="H1" s="110"/>
      <c r="I1" s="110"/>
      <c r="J1" s="110"/>
      <c r="K1" s="110"/>
      <c r="L1" s="110"/>
      <c r="M1" s="110"/>
      <c r="N1" s="110"/>
      <c r="O1" s="110"/>
      <c r="P1" s="109" t="s">
        <v>468</v>
      </c>
      <c r="Q1" s="109"/>
      <c r="R1" s="109"/>
      <c r="S1" s="109"/>
      <c r="T1" s="109"/>
      <c r="U1" s="109"/>
      <c r="V1" s="116" t="s">
        <v>28</v>
      </c>
      <c r="W1" s="116"/>
      <c r="X1" s="118" t="s">
        <v>29</v>
      </c>
      <c r="Y1" s="118"/>
    </row>
    <row r="2" spans="1:25" ht="20.25" customHeight="1" x14ac:dyDescent="0.3">
      <c r="A2" s="113" t="s">
        <v>104</v>
      </c>
      <c r="B2" s="114" t="s">
        <v>0</v>
      </c>
      <c r="C2" s="114" t="s">
        <v>104</v>
      </c>
      <c r="D2" s="114" t="s">
        <v>1</v>
      </c>
      <c r="E2" s="123" t="s">
        <v>26</v>
      </c>
      <c r="F2" s="108" t="s">
        <v>30</v>
      </c>
      <c r="G2" s="108" t="s">
        <v>336</v>
      </c>
      <c r="H2" s="110" t="s">
        <v>31</v>
      </c>
      <c r="I2" s="108" t="s">
        <v>434</v>
      </c>
      <c r="J2" s="108" t="s">
        <v>99</v>
      </c>
      <c r="K2" s="108" t="s">
        <v>100</v>
      </c>
      <c r="L2" s="108" t="s">
        <v>103</v>
      </c>
      <c r="M2" s="119" t="s">
        <v>33</v>
      </c>
      <c r="N2" s="108" t="s">
        <v>34</v>
      </c>
      <c r="O2" s="108" t="s">
        <v>123</v>
      </c>
      <c r="P2" s="109" t="s">
        <v>35</v>
      </c>
      <c r="Q2" s="109" t="s">
        <v>36</v>
      </c>
      <c r="R2" s="120" t="s">
        <v>348</v>
      </c>
      <c r="S2" s="121" t="s">
        <v>124</v>
      </c>
      <c r="T2" s="121" t="s">
        <v>349</v>
      </c>
      <c r="U2" s="121" t="s">
        <v>102</v>
      </c>
      <c r="V2" s="116" t="s">
        <v>37</v>
      </c>
      <c r="W2" s="116" t="s">
        <v>38</v>
      </c>
      <c r="X2" s="118" t="s">
        <v>39</v>
      </c>
      <c r="Y2" s="122" t="s">
        <v>40</v>
      </c>
    </row>
    <row r="3" spans="1:25" ht="27.75" customHeight="1" x14ac:dyDescent="0.3">
      <c r="A3" s="113"/>
      <c r="B3" s="114"/>
      <c r="C3" s="114"/>
      <c r="D3" s="114"/>
      <c r="E3" s="123"/>
      <c r="F3" s="108"/>
      <c r="G3" s="108"/>
      <c r="H3" s="110"/>
      <c r="I3" s="108"/>
      <c r="J3" s="108"/>
      <c r="K3" s="108"/>
      <c r="L3" s="108"/>
      <c r="M3" s="119"/>
      <c r="N3" s="108"/>
      <c r="O3" s="108"/>
      <c r="P3" s="109"/>
      <c r="Q3" s="109"/>
      <c r="R3" s="120"/>
      <c r="S3" s="121"/>
      <c r="T3" s="121"/>
      <c r="U3" s="121"/>
      <c r="V3" s="116"/>
      <c r="W3" s="116"/>
      <c r="X3" s="118"/>
      <c r="Y3" s="122"/>
    </row>
    <row r="4" spans="1:25" ht="62.5" x14ac:dyDescent="0.3">
      <c r="A4" s="107" t="s">
        <v>477</v>
      </c>
      <c r="B4" s="107" t="s">
        <v>183</v>
      </c>
      <c r="C4" s="81" t="s">
        <v>481</v>
      </c>
      <c r="D4" s="107" t="s">
        <v>184</v>
      </c>
      <c r="E4" s="21" t="s">
        <v>185</v>
      </c>
      <c r="F4" s="21" t="s">
        <v>494</v>
      </c>
      <c r="G4" s="73">
        <v>2</v>
      </c>
      <c r="H4" s="73">
        <v>1</v>
      </c>
      <c r="I4" s="73">
        <v>1</v>
      </c>
      <c r="J4" s="73">
        <v>2</v>
      </c>
      <c r="K4" s="73">
        <v>1</v>
      </c>
      <c r="L4" s="71">
        <f>I4*40%+J4*30%+K4*30%</f>
        <v>1.3</v>
      </c>
      <c r="M4" s="64">
        <f>H4*L4</f>
        <v>1.3</v>
      </c>
      <c r="N4" s="64" t="s">
        <v>461</v>
      </c>
      <c r="O4" s="81" t="s">
        <v>186</v>
      </c>
      <c r="P4" s="77">
        <v>0.1</v>
      </c>
      <c r="Q4" s="82">
        <v>1</v>
      </c>
      <c r="R4" s="73">
        <v>1</v>
      </c>
      <c r="S4" s="28">
        <f>(G4+Q4)*P4</f>
        <v>0.30000000000000004</v>
      </c>
      <c r="T4" s="28">
        <f>R4*P4</f>
        <v>0.1</v>
      </c>
      <c r="U4" s="82" t="s">
        <v>127</v>
      </c>
      <c r="V4" s="80" t="s">
        <v>469</v>
      </c>
      <c r="W4" s="80" t="s">
        <v>470</v>
      </c>
      <c r="X4" s="81" t="s">
        <v>499</v>
      </c>
      <c r="Y4" s="80" t="s">
        <v>475</v>
      </c>
    </row>
    <row r="5" spans="1:25" ht="62.5" x14ac:dyDescent="0.3">
      <c r="A5" s="107"/>
      <c r="B5" s="107"/>
      <c r="C5" s="81" t="s">
        <v>482</v>
      </c>
      <c r="D5" s="107"/>
      <c r="E5" s="21" t="s">
        <v>187</v>
      </c>
      <c r="F5" s="21" t="s">
        <v>494</v>
      </c>
      <c r="G5" s="73">
        <v>1</v>
      </c>
      <c r="H5" s="73">
        <v>1</v>
      </c>
      <c r="I5" s="73">
        <v>1</v>
      </c>
      <c r="J5" s="73">
        <v>2</v>
      </c>
      <c r="K5" s="73">
        <v>1</v>
      </c>
      <c r="L5" s="71">
        <f t="shared" ref="L5:L16" si="0">I5*40%+J5*30%+K5*30%</f>
        <v>1.3</v>
      </c>
      <c r="M5" s="64">
        <f>H5*L5</f>
        <v>1.3</v>
      </c>
      <c r="N5" s="64" t="s">
        <v>461</v>
      </c>
      <c r="O5" s="81" t="s">
        <v>462</v>
      </c>
      <c r="P5" s="77">
        <v>0.1</v>
      </c>
      <c r="Q5" s="82">
        <v>1</v>
      </c>
      <c r="R5" s="73">
        <v>1</v>
      </c>
      <c r="S5" s="28">
        <f>(G5+Q5)*P5</f>
        <v>0.2</v>
      </c>
      <c r="T5" s="28">
        <f>R5*P5</f>
        <v>0.1</v>
      </c>
      <c r="U5" s="82" t="s">
        <v>127</v>
      </c>
      <c r="V5" s="80" t="s">
        <v>469</v>
      </c>
      <c r="W5" s="80" t="s">
        <v>470</v>
      </c>
      <c r="X5" s="81" t="s">
        <v>499</v>
      </c>
      <c r="Y5" s="80" t="s">
        <v>475</v>
      </c>
    </row>
    <row r="6" spans="1:25" ht="62.5" x14ac:dyDescent="0.3">
      <c r="A6" s="107"/>
      <c r="B6" s="107"/>
      <c r="C6" s="81" t="s">
        <v>483</v>
      </c>
      <c r="D6" s="107"/>
      <c r="E6" s="21" t="s">
        <v>189</v>
      </c>
      <c r="F6" s="21" t="s">
        <v>494</v>
      </c>
      <c r="G6" s="73">
        <v>2</v>
      </c>
      <c r="H6" s="73">
        <v>1</v>
      </c>
      <c r="I6" s="73">
        <v>1</v>
      </c>
      <c r="J6" s="73">
        <v>2</v>
      </c>
      <c r="K6" s="73">
        <v>1</v>
      </c>
      <c r="L6" s="71">
        <f t="shared" si="0"/>
        <v>1.3</v>
      </c>
      <c r="M6" s="64">
        <f t="shared" ref="M6:M16" si="1">H6*L6</f>
        <v>1.3</v>
      </c>
      <c r="N6" s="64" t="s">
        <v>461</v>
      </c>
      <c r="O6" s="81" t="s">
        <v>186</v>
      </c>
      <c r="P6" s="77">
        <v>0.1</v>
      </c>
      <c r="Q6" s="82">
        <v>1</v>
      </c>
      <c r="R6" s="73">
        <v>1</v>
      </c>
      <c r="S6" s="28">
        <f t="shared" ref="S6:S16" si="2">(G6+Q6)*P6</f>
        <v>0.30000000000000004</v>
      </c>
      <c r="T6" s="28">
        <f t="shared" ref="T6:T16" si="3">R6*P6</f>
        <v>0.1</v>
      </c>
      <c r="U6" s="82" t="s">
        <v>127</v>
      </c>
      <c r="V6" s="80" t="s">
        <v>469</v>
      </c>
      <c r="W6" s="80" t="s">
        <v>470</v>
      </c>
      <c r="X6" s="81" t="s">
        <v>499</v>
      </c>
      <c r="Y6" s="80" t="s">
        <v>475</v>
      </c>
    </row>
    <row r="7" spans="1:25" ht="62.5" x14ac:dyDescent="0.3">
      <c r="A7" s="107"/>
      <c r="B7" s="107"/>
      <c r="C7" s="81" t="s">
        <v>484</v>
      </c>
      <c r="D7" s="20" t="s">
        <v>151</v>
      </c>
      <c r="E7" s="21" t="s">
        <v>159</v>
      </c>
      <c r="F7" s="21" t="s">
        <v>494</v>
      </c>
      <c r="G7" s="73">
        <v>2</v>
      </c>
      <c r="H7" s="73">
        <v>1</v>
      </c>
      <c r="I7" s="73">
        <v>1</v>
      </c>
      <c r="J7" s="73">
        <v>2</v>
      </c>
      <c r="K7" s="73">
        <v>1</v>
      </c>
      <c r="L7" s="71">
        <f t="shared" si="0"/>
        <v>1.3</v>
      </c>
      <c r="M7" s="64">
        <f t="shared" si="1"/>
        <v>1.3</v>
      </c>
      <c r="N7" s="64" t="s">
        <v>461</v>
      </c>
      <c r="O7" s="81" t="s">
        <v>186</v>
      </c>
      <c r="P7" s="77">
        <v>0.1</v>
      </c>
      <c r="Q7" s="82">
        <v>4</v>
      </c>
      <c r="R7" s="73">
        <v>1</v>
      </c>
      <c r="S7" s="28">
        <f t="shared" si="2"/>
        <v>0.60000000000000009</v>
      </c>
      <c r="T7" s="28">
        <f t="shared" si="3"/>
        <v>0.1</v>
      </c>
      <c r="U7" s="82" t="s">
        <v>127</v>
      </c>
      <c r="V7" s="80" t="s">
        <v>469</v>
      </c>
      <c r="W7" s="80" t="s">
        <v>470</v>
      </c>
      <c r="X7" s="81" t="s">
        <v>499</v>
      </c>
      <c r="Y7" s="80" t="s">
        <v>475</v>
      </c>
    </row>
    <row r="8" spans="1:25" ht="62.5" x14ac:dyDescent="0.3">
      <c r="A8" s="107"/>
      <c r="B8" s="107"/>
      <c r="C8" s="81" t="s">
        <v>485</v>
      </c>
      <c r="D8" s="20" t="s">
        <v>138</v>
      </c>
      <c r="E8" s="21" t="s">
        <v>190</v>
      </c>
      <c r="F8" s="21" t="s">
        <v>494</v>
      </c>
      <c r="G8" s="73">
        <v>2</v>
      </c>
      <c r="H8" s="73">
        <v>1</v>
      </c>
      <c r="I8" s="73">
        <v>1</v>
      </c>
      <c r="J8" s="73">
        <v>2</v>
      </c>
      <c r="K8" s="73">
        <v>1</v>
      </c>
      <c r="L8" s="71">
        <f t="shared" si="0"/>
        <v>1.3</v>
      </c>
      <c r="M8" s="64">
        <f t="shared" si="1"/>
        <v>1.3</v>
      </c>
      <c r="N8" s="64" t="s">
        <v>461</v>
      </c>
      <c r="O8" s="81" t="s">
        <v>186</v>
      </c>
      <c r="P8" s="77">
        <v>0.1</v>
      </c>
      <c r="Q8" s="82">
        <v>4</v>
      </c>
      <c r="R8" s="73">
        <v>1</v>
      </c>
      <c r="S8" s="28">
        <f t="shared" si="2"/>
        <v>0.60000000000000009</v>
      </c>
      <c r="T8" s="28">
        <f t="shared" si="3"/>
        <v>0.1</v>
      </c>
      <c r="U8" s="82" t="s">
        <v>127</v>
      </c>
      <c r="V8" s="80" t="s">
        <v>469</v>
      </c>
      <c r="W8" s="80" t="s">
        <v>470</v>
      </c>
      <c r="X8" s="81" t="s">
        <v>499</v>
      </c>
      <c r="Y8" s="80" t="s">
        <v>475</v>
      </c>
    </row>
    <row r="9" spans="1:25" ht="62.5" x14ac:dyDescent="0.3">
      <c r="A9" s="107" t="s">
        <v>478</v>
      </c>
      <c r="B9" s="107" t="s">
        <v>191</v>
      </c>
      <c r="C9" s="81" t="s">
        <v>486</v>
      </c>
      <c r="D9" s="107" t="s">
        <v>184</v>
      </c>
      <c r="E9" s="21" t="s">
        <v>192</v>
      </c>
      <c r="F9" s="21" t="s">
        <v>494</v>
      </c>
      <c r="G9" s="73">
        <v>1</v>
      </c>
      <c r="H9" s="73">
        <v>1</v>
      </c>
      <c r="I9" s="73">
        <v>8</v>
      </c>
      <c r="J9" s="73">
        <v>9</v>
      </c>
      <c r="K9" s="73">
        <v>8</v>
      </c>
      <c r="L9" s="71">
        <f t="shared" si="0"/>
        <v>8.3000000000000007</v>
      </c>
      <c r="M9" s="64">
        <f t="shared" si="1"/>
        <v>8.3000000000000007</v>
      </c>
      <c r="N9" s="64" t="s">
        <v>461</v>
      </c>
      <c r="O9" s="81" t="s">
        <v>186</v>
      </c>
      <c r="P9" s="77">
        <v>0.1</v>
      </c>
      <c r="Q9" s="82">
        <v>2</v>
      </c>
      <c r="R9" s="73">
        <v>1</v>
      </c>
      <c r="S9" s="28">
        <f t="shared" si="2"/>
        <v>0.30000000000000004</v>
      </c>
      <c r="T9" s="28">
        <f t="shared" si="3"/>
        <v>0.1</v>
      </c>
      <c r="U9" s="82" t="s">
        <v>126</v>
      </c>
      <c r="V9" s="80" t="s">
        <v>140</v>
      </c>
      <c r="W9" s="80" t="s">
        <v>472</v>
      </c>
      <c r="X9" s="81" t="s">
        <v>497</v>
      </c>
      <c r="Y9" s="76" t="s">
        <v>498</v>
      </c>
    </row>
    <row r="10" spans="1:25" ht="62.5" x14ac:dyDescent="0.3">
      <c r="A10" s="107"/>
      <c r="B10" s="107"/>
      <c r="C10" s="81" t="s">
        <v>487</v>
      </c>
      <c r="D10" s="107"/>
      <c r="E10" s="21" t="s">
        <v>187</v>
      </c>
      <c r="F10" s="21" t="s">
        <v>494</v>
      </c>
      <c r="G10" s="73">
        <v>1</v>
      </c>
      <c r="H10" s="73">
        <v>1</v>
      </c>
      <c r="I10" s="73">
        <v>8</v>
      </c>
      <c r="J10" s="73">
        <v>9</v>
      </c>
      <c r="K10" s="73">
        <v>8</v>
      </c>
      <c r="L10" s="71">
        <f t="shared" si="0"/>
        <v>8.3000000000000007</v>
      </c>
      <c r="M10" s="64">
        <f t="shared" si="1"/>
        <v>8.3000000000000007</v>
      </c>
      <c r="N10" s="64" t="s">
        <v>461</v>
      </c>
      <c r="O10" s="81" t="s">
        <v>186</v>
      </c>
      <c r="P10" s="77">
        <v>0.1</v>
      </c>
      <c r="Q10" s="82">
        <v>2</v>
      </c>
      <c r="R10" s="73">
        <v>1</v>
      </c>
      <c r="S10" s="28">
        <f t="shared" si="2"/>
        <v>0.30000000000000004</v>
      </c>
      <c r="T10" s="28">
        <f t="shared" si="3"/>
        <v>0.1</v>
      </c>
      <c r="U10" s="82" t="s">
        <v>126</v>
      </c>
      <c r="V10" s="80" t="s">
        <v>140</v>
      </c>
      <c r="W10" s="80" t="s">
        <v>472</v>
      </c>
      <c r="X10" s="81" t="s">
        <v>497</v>
      </c>
      <c r="Y10" s="76" t="s">
        <v>498</v>
      </c>
    </row>
    <row r="11" spans="1:25" ht="62.5" x14ac:dyDescent="0.3">
      <c r="A11" s="107"/>
      <c r="B11" s="107"/>
      <c r="C11" s="81" t="s">
        <v>488</v>
      </c>
      <c r="D11" s="107"/>
      <c r="E11" s="21" t="s">
        <v>189</v>
      </c>
      <c r="F11" s="21" t="s">
        <v>494</v>
      </c>
      <c r="G11" s="73">
        <v>3</v>
      </c>
      <c r="H11" s="73">
        <v>1</v>
      </c>
      <c r="I11" s="73">
        <v>8</v>
      </c>
      <c r="J11" s="73">
        <v>9</v>
      </c>
      <c r="K11" s="73">
        <v>8</v>
      </c>
      <c r="L11" s="71">
        <f t="shared" si="0"/>
        <v>8.3000000000000007</v>
      </c>
      <c r="M11" s="64">
        <f t="shared" si="1"/>
        <v>8.3000000000000007</v>
      </c>
      <c r="N11" s="64" t="s">
        <v>461</v>
      </c>
      <c r="O11" s="81" t="s">
        <v>462</v>
      </c>
      <c r="P11" s="77">
        <v>0.1</v>
      </c>
      <c r="Q11" s="82">
        <v>2</v>
      </c>
      <c r="R11" s="73">
        <v>1</v>
      </c>
      <c r="S11" s="28">
        <f t="shared" si="2"/>
        <v>0.5</v>
      </c>
      <c r="T11" s="28">
        <f t="shared" si="3"/>
        <v>0.1</v>
      </c>
      <c r="U11" s="82" t="s">
        <v>126</v>
      </c>
      <c r="V11" s="80" t="s">
        <v>140</v>
      </c>
      <c r="W11" s="80" t="s">
        <v>472</v>
      </c>
      <c r="X11" s="81" t="s">
        <v>497</v>
      </c>
      <c r="Y11" s="76" t="s">
        <v>498</v>
      </c>
    </row>
    <row r="12" spans="1:25" ht="62.5" x14ac:dyDescent="0.3">
      <c r="A12" s="107"/>
      <c r="B12" s="107"/>
      <c r="C12" s="81" t="s">
        <v>489</v>
      </c>
      <c r="D12" s="20" t="s">
        <v>151</v>
      </c>
      <c r="E12" s="21" t="s">
        <v>159</v>
      </c>
      <c r="F12" s="21" t="s">
        <v>494</v>
      </c>
      <c r="G12" s="73">
        <v>2</v>
      </c>
      <c r="H12" s="73">
        <v>1</v>
      </c>
      <c r="I12" s="73">
        <v>9</v>
      </c>
      <c r="J12" s="73">
        <v>9</v>
      </c>
      <c r="K12" s="73">
        <v>8</v>
      </c>
      <c r="L12" s="71">
        <f t="shared" si="0"/>
        <v>8.6999999999999993</v>
      </c>
      <c r="M12" s="64">
        <f t="shared" si="1"/>
        <v>8.6999999999999993</v>
      </c>
      <c r="N12" s="64" t="s">
        <v>461</v>
      </c>
      <c r="O12" s="81" t="s">
        <v>186</v>
      </c>
      <c r="P12" s="77">
        <v>0.1</v>
      </c>
      <c r="Q12" s="82">
        <v>4</v>
      </c>
      <c r="R12" s="73">
        <v>1</v>
      </c>
      <c r="S12" s="28">
        <f t="shared" si="2"/>
        <v>0.60000000000000009</v>
      </c>
      <c r="T12" s="28">
        <f t="shared" si="3"/>
        <v>0.1</v>
      </c>
      <c r="U12" s="82" t="s">
        <v>126</v>
      </c>
      <c r="V12" s="80" t="s">
        <v>140</v>
      </c>
      <c r="W12" s="80" t="s">
        <v>472</v>
      </c>
      <c r="X12" s="81" t="s">
        <v>497</v>
      </c>
      <c r="Y12" s="76" t="s">
        <v>498</v>
      </c>
    </row>
    <row r="13" spans="1:25" ht="62.5" x14ac:dyDescent="0.3">
      <c r="A13" s="107"/>
      <c r="B13" s="107"/>
      <c r="C13" s="81" t="s">
        <v>490</v>
      </c>
      <c r="D13" s="20" t="s">
        <v>138</v>
      </c>
      <c r="E13" s="21" t="s">
        <v>190</v>
      </c>
      <c r="F13" s="21" t="s">
        <v>494</v>
      </c>
      <c r="G13" s="73">
        <v>3</v>
      </c>
      <c r="H13" s="73">
        <v>1</v>
      </c>
      <c r="I13" s="73">
        <v>9</v>
      </c>
      <c r="J13" s="73">
        <v>9</v>
      </c>
      <c r="K13" s="73">
        <v>8</v>
      </c>
      <c r="L13" s="71">
        <f t="shared" si="0"/>
        <v>8.6999999999999993</v>
      </c>
      <c r="M13" s="64">
        <f t="shared" si="1"/>
        <v>8.6999999999999993</v>
      </c>
      <c r="N13" s="64" t="s">
        <v>461</v>
      </c>
      <c r="O13" s="81" t="s">
        <v>186</v>
      </c>
      <c r="P13" s="77">
        <v>0.1</v>
      </c>
      <c r="Q13" s="82">
        <v>4</v>
      </c>
      <c r="R13" s="73">
        <v>1</v>
      </c>
      <c r="S13" s="28">
        <f t="shared" si="2"/>
        <v>0.70000000000000007</v>
      </c>
      <c r="T13" s="28">
        <f t="shared" si="3"/>
        <v>0.1</v>
      </c>
      <c r="U13" s="82" t="s">
        <v>126</v>
      </c>
      <c r="V13" s="80" t="s">
        <v>140</v>
      </c>
      <c r="W13" s="80" t="s">
        <v>472</v>
      </c>
      <c r="X13" s="81" t="s">
        <v>497</v>
      </c>
      <c r="Y13" s="76" t="s">
        <v>498</v>
      </c>
    </row>
    <row r="14" spans="1:25" ht="62.5" x14ac:dyDescent="0.3">
      <c r="A14" s="107" t="s">
        <v>479</v>
      </c>
      <c r="B14" s="107" t="s">
        <v>193</v>
      </c>
      <c r="C14" s="81" t="s">
        <v>491</v>
      </c>
      <c r="D14" s="107" t="s">
        <v>194</v>
      </c>
      <c r="E14" s="21" t="s">
        <v>195</v>
      </c>
      <c r="F14" s="21" t="s">
        <v>494</v>
      </c>
      <c r="G14" s="73">
        <v>1</v>
      </c>
      <c r="H14" s="73">
        <v>1</v>
      </c>
      <c r="I14" s="73">
        <v>4</v>
      </c>
      <c r="J14" s="73">
        <v>6</v>
      </c>
      <c r="K14" s="73">
        <v>8</v>
      </c>
      <c r="L14" s="71">
        <f t="shared" si="0"/>
        <v>5.8</v>
      </c>
      <c r="M14" s="64">
        <f>H14*L14</f>
        <v>5.8</v>
      </c>
      <c r="N14" s="64" t="s">
        <v>461</v>
      </c>
      <c r="O14" s="81" t="s">
        <v>495</v>
      </c>
      <c r="P14" s="77">
        <v>0.1</v>
      </c>
      <c r="Q14" s="82">
        <v>1</v>
      </c>
      <c r="R14" s="73">
        <v>1</v>
      </c>
      <c r="S14" s="28">
        <f t="shared" si="2"/>
        <v>0.2</v>
      </c>
      <c r="T14" s="28">
        <f t="shared" si="3"/>
        <v>0.1</v>
      </c>
      <c r="U14" s="82" t="s">
        <v>126</v>
      </c>
      <c r="V14" s="80" t="s">
        <v>140</v>
      </c>
      <c r="W14" s="80" t="s">
        <v>472</v>
      </c>
      <c r="X14" s="81" t="s">
        <v>497</v>
      </c>
      <c r="Y14" s="76" t="s">
        <v>498</v>
      </c>
    </row>
    <row r="15" spans="1:25" ht="62.5" x14ac:dyDescent="0.3">
      <c r="A15" s="107"/>
      <c r="B15" s="107"/>
      <c r="C15" s="81" t="s">
        <v>492</v>
      </c>
      <c r="D15" s="107"/>
      <c r="E15" s="21" t="s">
        <v>197</v>
      </c>
      <c r="F15" s="21" t="s">
        <v>494</v>
      </c>
      <c r="G15" s="73">
        <v>1</v>
      </c>
      <c r="H15" s="73">
        <v>1</v>
      </c>
      <c r="I15" s="73">
        <v>4</v>
      </c>
      <c r="J15" s="73">
        <v>6</v>
      </c>
      <c r="K15" s="73">
        <v>8</v>
      </c>
      <c r="L15" s="71">
        <f t="shared" si="0"/>
        <v>5.8</v>
      </c>
      <c r="M15" s="64">
        <f t="shared" si="1"/>
        <v>5.8</v>
      </c>
      <c r="N15" s="64" t="s">
        <v>461</v>
      </c>
      <c r="O15" s="81" t="s">
        <v>496</v>
      </c>
      <c r="P15" s="77">
        <v>0.1</v>
      </c>
      <c r="Q15" s="82">
        <v>1</v>
      </c>
      <c r="R15" s="73">
        <v>1</v>
      </c>
      <c r="S15" s="28">
        <f t="shared" si="2"/>
        <v>0.2</v>
      </c>
      <c r="T15" s="28">
        <f t="shared" si="3"/>
        <v>0.1</v>
      </c>
      <c r="U15" s="82" t="s">
        <v>127</v>
      </c>
      <c r="V15" s="80" t="s">
        <v>469</v>
      </c>
      <c r="W15" s="80" t="s">
        <v>470</v>
      </c>
      <c r="X15" s="81" t="s">
        <v>499</v>
      </c>
      <c r="Y15" s="80" t="s">
        <v>475</v>
      </c>
    </row>
    <row r="16" spans="1:25" ht="62.5" x14ac:dyDescent="0.3">
      <c r="A16" s="81" t="s">
        <v>480</v>
      </c>
      <c r="B16" s="81" t="s">
        <v>199</v>
      </c>
      <c r="C16" s="81" t="s">
        <v>493</v>
      </c>
      <c r="D16" s="21" t="s">
        <v>200</v>
      </c>
      <c r="E16" s="21" t="s">
        <v>201</v>
      </c>
      <c r="F16" s="21" t="s">
        <v>494</v>
      </c>
      <c r="G16" s="73">
        <v>1</v>
      </c>
      <c r="H16" s="73">
        <v>1</v>
      </c>
      <c r="I16" s="73">
        <v>4</v>
      </c>
      <c r="J16" s="73">
        <v>6</v>
      </c>
      <c r="K16" s="73">
        <v>8</v>
      </c>
      <c r="L16" s="71">
        <f t="shared" si="0"/>
        <v>5.8</v>
      </c>
      <c r="M16" s="64">
        <f t="shared" si="1"/>
        <v>5.8</v>
      </c>
      <c r="N16" s="64" t="s">
        <v>461</v>
      </c>
      <c r="O16" s="81" t="s">
        <v>186</v>
      </c>
      <c r="P16" s="77">
        <v>0.1</v>
      </c>
      <c r="Q16" s="82">
        <v>4</v>
      </c>
      <c r="R16" s="73">
        <v>10</v>
      </c>
      <c r="S16" s="28">
        <f t="shared" si="2"/>
        <v>0.5</v>
      </c>
      <c r="T16" s="28">
        <f t="shared" si="3"/>
        <v>1</v>
      </c>
      <c r="U16" s="82" t="s">
        <v>127</v>
      </c>
      <c r="V16" s="80" t="s">
        <v>469</v>
      </c>
      <c r="W16" s="80" t="s">
        <v>470</v>
      </c>
      <c r="X16" s="81" t="s">
        <v>499</v>
      </c>
      <c r="Y16" s="80" t="s">
        <v>475</v>
      </c>
    </row>
  </sheetData>
  <autoFilter ref="A3:Y16"/>
  <mergeCells count="39">
    <mergeCell ref="A4:A8"/>
    <mergeCell ref="A9:A13"/>
    <mergeCell ref="A14:A15"/>
    <mergeCell ref="D4:D6"/>
    <mergeCell ref="D9:D11"/>
    <mergeCell ref="D14:D15"/>
    <mergeCell ref="B9:B13"/>
    <mergeCell ref="B14:B15"/>
    <mergeCell ref="X2:X3"/>
    <mergeCell ref="Y2:Y3"/>
    <mergeCell ref="B4:B8"/>
    <mergeCell ref="R2:R3"/>
    <mergeCell ref="S2:S3"/>
    <mergeCell ref="T2:T3"/>
    <mergeCell ref="U2:U3"/>
    <mergeCell ref="V2:V3"/>
    <mergeCell ref="W2:W3"/>
    <mergeCell ref="L2:L3"/>
    <mergeCell ref="M2:M3"/>
    <mergeCell ref="N2:N3"/>
    <mergeCell ref="O2:O3"/>
    <mergeCell ref="P2:P3"/>
    <mergeCell ref="Q2:Q3"/>
    <mergeCell ref="F2:F3"/>
    <mergeCell ref="G2:G3"/>
    <mergeCell ref="H2:H3"/>
    <mergeCell ref="I2:I3"/>
    <mergeCell ref="J2:J3"/>
    <mergeCell ref="K2:K3"/>
    <mergeCell ref="A1:E1"/>
    <mergeCell ref="F1:O1"/>
    <mergeCell ref="P1:U1"/>
    <mergeCell ref="V1:W1"/>
    <mergeCell ref="X1:Y1"/>
    <mergeCell ref="A2:A3"/>
    <mergeCell ref="B2:B3"/>
    <mergeCell ref="C2:C3"/>
    <mergeCell ref="D2:D3"/>
    <mergeCell ref="E2:E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
  <sheetViews>
    <sheetView zoomScale="78" zoomScaleNormal="78" workbookViewId="0">
      <pane xSplit="5" ySplit="3" topLeftCell="R4" activePane="bottomRight" state="frozen"/>
      <selection pane="topRight" activeCell="F1" sqref="F1"/>
      <selection pane="bottomLeft" activeCell="A4" sqref="A4"/>
      <selection pane="bottomRight" activeCell="S12" sqref="S12"/>
    </sheetView>
  </sheetViews>
  <sheetFormatPr baseColWidth="10" defaultColWidth="10.81640625" defaultRowHeight="14" x14ac:dyDescent="0.3"/>
  <cols>
    <col min="1" max="1" width="4" style="10" bestFit="1" customWidth="1"/>
    <col min="2" max="2" width="17.7265625" style="69" customWidth="1"/>
    <col min="3" max="3" width="5.54296875" style="10" bestFit="1" customWidth="1"/>
    <col min="4" max="4" width="18.453125" style="11" customWidth="1"/>
    <col min="5" max="5" width="38.7265625" style="69" customWidth="1"/>
    <col min="6" max="7" width="15.453125" style="10" customWidth="1"/>
    <col min="8" max="8" width="14.453125" style="11" bestFit="1" customWidth="1"/>
    <col min="9" max="9" width="13.453125" style="11" customWidth="1"/>
    <col min="10" max="10" width="11.453125" style="11" customWidth="1"/>
    <col min="11" max="11" width="9.7265625" style="11" customWidth="1"/>
    <col min="12" max="12" width="9.54296875" style="14" customWidth="1"/>
    <col min="13" max="13" width="12.1796875" style="13" customWidth="1"/>
    <col min="14" max="14" width="14.453125" style="11" customWidth="1"/>
    <col min="15" max="15" width="10.81640625" style="10" customWidth="1"/>
    <col min="16" max="16" width="14.453125" style="11" customWidth="1"/>
    <col min="17" max="17" width="13" style="11" customWidth="1"/>
    <col min="18" max="18" width="12.54296875" style="74" bestFit="1" customWidth="1"/>
    <col min="19" max="19" width="16.26953125" style="11" customWidth="1"/>
    <col min="20" max="20" width="17.453125" style="11" customWidth="1"/>
    <col min="21" max="21" width="14.54296875" style="11" customWidth="1"/>
    <col min="22" max="22" width="18.1796875" style="1" customWidth="1"/>
    <col min="23" max="23" width="27.1796875" style="1" customWidth="1"/>
    <col min="24" max="24" width="24.54296875" style="1" bestFit="1" customWidth="1"/>
    <col min="25" max="25" width="24.81640625" style="1" bestFit="1" customWidth="1"/>
    <col min="26" max="16384" width="10.81640625" style="1"/>
  </cols>
  <sheetData>
    <row r="1" spans="1:25" ht="21.65" customHeight="1" x14ac:dyDescent="0.3">
      <c r="A1" s="112" t="s">
        <v>182</v>
      </c>
      <c r="B1" s="112"/>
      <c r="C1" s="112"/>
      <c r="D1" s="112"/>
      <c r="E1" s="112"/>
      <c r="F1" s="110" t="s">
        <v>27</v>
      </c>
      <c r="G1" s="110"/>
      <c r="H1" s="110"/>
      <c r="I1" s="110"/>
      <c r="J1" s="110"/>
      <c r="K1" s="110"/>
      <c r="L1" s="110"/>
      <c r="M1" s="110"/>
      <c r="N1" s="110"/>
      <c r="O1" s="110"/>
      <c r="P1" s="109" t="s">
        <v>468</v>
      </c>
      <c r="Q1" s="109"/>
      <c r="R1" s="109"/>
      <c r="S1" s="109"/>
      <c r="T1" s="109"/>
      <c r="U1" s="109"/>
      <c r="V1" s="116" t="s">
        <v>28</v>
      </c>
      <c r="W1" s="116"/>
      <c r="X1" s="118" t="s">
        <v>29</v>
      </c>
      <c r="Y1" s="118"/>
    </row>
    <row r="2" spans="1:25" ht="20.25" customHeight="1" x14ac:dyDescent="0.3">
      <c r="A2" s="113" t="s">
        <v>104</v>
      </c>
      <c r="B2" s="114" t="s">
        <v>0</v>
      </c>
      <c r="C2" s="114" t="s">
        <v>104</v>
      </c>
      <c r="D2" s="114" t="s">
        <v>1</v>
      </c>
      <c r="E2" s="114" t="s">
        <v>26</v>
      </c>
      <c r="F2" s="108" t="s">
        <v>30</v>
      </c>
      <c r="G2" s="108" t="s">
        <v>336</v>
      </c>
      <c r="H2" s="110" t="s">
        <v>31</v>
      </c>
      <c r="I2" s="108" t="s">
        <v>434</v>
      </c>
      <c r="J2" s="108" t="s">
        <v>99</v>
      </c>
      <c r="K2" s="108" t="s">
        <v>100</v>
      </c>
      <c r="L2" s="108" t="s">
        <v>103</v>
      </c>
      <c r="M2" s="119" t="s">
        <v>33</v>
      </c>
      <c r="N2" s="108" t="s">
        <v>34</v>
      </c>
      <c r="O2" s="108" t="s">
        <v>123</v>
      </c>
      <c r="P2" s="109" t="s">
        <v>35</v>
      </c>
      <c r="Q2" s="109" t="s">
        <v>36</v>
      </c>
      <c r="R2" s="120" t="s">
        <v>348</v>
      </c>
      <c r="S2" s="121" t="s">
        <v>124</v>
      </c>
      <c r="T2" s="121" t="s">
        <v>349</v>
      </c>
      <c r="U2" s="121" t="s">
        <v>102</v>
      </c>
      <c r="V2" s="116" t="s">
        <v>37</v>
      </c>
      <c r="W2" s="116" t="s">
        <v>38</v>
      </c>
      <c r="X2" s="118" t="s">
        <v>39</v>
      </c>
      <c r="Y2" s="122" t="s">
        <v>40</v>
      </c>
    </row>
    <row r="3" spans="1:25" ht="27.75" customHeight="1" x14ac:dyDescent="0.3">
      <c r="A3" s="113"/>
      <c r="B3" s="114"/>
      <c r="C3" s="114"/>
      <c r="D3" s="114"/>
      <c r="E3" s="114"/>
      <c r="F3" s="108"/>
      <c r="G3" s="108"/>
      <c r="H3" s="110"/>
      <c r="I3" s="108"/>
      <c r="J3" s="108"/>
      <c r="K3" s="108"/>
      <c r="L3" s="108"/>
      <c r="M3" s="119"/>
      <c r="N3" s="108"/>
      <c r="O3" s="108"/>
      <c r="P3" s="109"/>
      <c r="Q3" s="109"/>
      <c r="R3" s="120"/>
      <c r="S3" s="121"/>
      <c r="T3" s="121"/>
      <c r="U3" s="121"/>
      <c r="V3" s="116"/>
      <c r="W3" s="116"/>
      <c r="X3" s="118"/>
      <c r="Y3" s="122"/>
    </row>
    <row r="4" spans="1:25" ht="62.5" x14ac:dyDescent="0.3">
      <c r="A4" s="111" t="s">
        <v>500</v>
      </c>
      <c r="B4" s="107" t="s">
        <v>202</v>
      </c>
      <c r="C4" s="81" t="s">
        <v>509</v>
      </c>
      <c r="D4" s="117" t="s">
        <v>184</v>
      </c>
      <c r="E4" s="21" t="s">
        <v>185</v>
      </c>
      <c r="F4" s="21" t="s">
        <v>503</v>
      </c>
      <c r="G4" s="82">
        <v>2</v>
      </c>
      <c r="H4" s="81">
        <v>4</v>
      </c>
      <c r="I4" s="81">
        <v>3</v>
      </c>
      <c r="J4" s="64">
        <v>2</v>
      </c>
      <c r="K4" s="64">
        <v>2</v>
      </c>
      <c r="L4" s="71">
        <f t="shared" ref="L4:L11" si="0">I4*40%+J4*30%+K4*30%</f>
        <v>2.4000000000000004</v>
      </c>
      <c r="M4" s="64">
        <f t="shared" ref="M4:M11" si="1">H4*L4</f>
        <v>9.6000000000000014</v>
      </c>
      <c r="N4" s="64" t="s">
        <v>461</v>
      </c>
      <c r="O4" s="82" t="s">
        <v>186</v>
      </c>
      <c r="P4" s="77">
        <v>0.4</v>
      </c>
      <c r="Q4" s="81">
        <v>1</v>
      </c>
      <c r="R4" s="82">
        <v>1</v>
      </c>
      <c r="S4" s="28">
        <f>(G4+Q4)*P4</f>
        <v>1.2000000000000002</v>
      </c>
      <c r="T4" s="28">
        <f t="shared" ref="T4:T11" si="2">R4*P4</f>
        <v>0.4</v>
      </c>
      <c r="U4" s="82" t="s">
        <v>127</v>
      </c>
      <c r="V4" s="80" t="s">
        <v>469</v>
      </c>
      <c r="W4" s="80" t="s">
        <v>470</v>
      </c>
      <c r="X4" s="76" t="s">
        <v>125</v>
      </c>
      <c r="Y4" s="76" t="s">
        <v>471</v>
      </c>
    </row>
    <row r="5" spans="1:25" ht="50" x14ac:dyDescent="0.3">
      <c r="A5" s="111"/>
      <c r="B5" s="107"/>
      <c r="C5" s="65" t="s">
        <v>510</v>
      </c>
      <c r="D5" s="117"/>
      <c r="E5" s="21" t="s">
        <v>187</v>
      </c>
      <c r="F5" s="21" t="s">
        <v>503</v>
      </c>
      <c r="G5" s="82">
        <v>1</v>
      </c>
      <c r="H5" s="81">
        <v>6</v>
      </c>
      <c r="I5" s="81">
        <v>3</v>
      </c>
      <c r="J5" s="64">
        <v>3</v>
      </c>
      <c r="K5" s="64">
        <v>1</v>
      </c>
      <c r="L5" s="71">
        <f t="shared" si="0"/>
        <v>2.4</v>
      </c>
      <c r="M5" s="64">
        <f t="shared" si="1"/>
        <v>14.399999999999999</v>
      </c>
      <c r="N5" s="64" t="s">
        <v>460</v>
      </c>
      <c r="O5" s="82" t="s">
        <v>188</v>
      </c>
      <c r="P5" s="77">
        <v>0.6</v>
      </c>
      <c r="Q5" s="81">
        <v>1</v>
      </c>
      <c r="R5" s="82">
        <v>1</v>
      </c>
      <c r="S5" s="28">
        <f t="shared" ref="S5:S11" si="3">(G5+Q5)*P5</f>
        <v>1.2</v>
      </c>
      <c r="T5" s="28">
        <f t="shared" si="2"/>
        <v>0.6</v>
      </c>
      <c r="U5" s="82" t="s">
        <v>126</v>
      </c>
      <c r="V5" s="80" t="s">
        <v>140</v>
      </c>
      <c r="W5" s="80" t="s">
        <v>203</v>
      </c>
      <c r="X5" s="76" t="s">
        <v>125</v>
      </c>
      <c r="Y5" s="80" t="s">
        <v>475</v>
      </c>
    </row>
    <row r="6" spans="1:25" ht="76.5" customHeight="1" x14ac:dyDescent="0.3">
      <c r="A6" s="111"/>
      <c r="B6" s="107"/>
      <c r="C6" s="81" t="s">
        <v>511</v>
      </c>
      <c r="D6" s="117"/>
      <c r="E6" s="21" t="s">
        <v>189</v>
      </c>
      <c r="F6" s="21" t="s">
        <v>503</v>
      </c>
      <c r="G6" s="82">
        <v>3</v>
      </c>
      <c r="H6" s="81">
        <v>4</v>
      </c>
      <c r="I6" s="81">
        <v>2</v>
      </c>
      <c r="J6" s="64">
        <v>2</v>
      </c>
      <c r="K6" s="64">
        <v>1</v>
      </c>
      <c r="L6" s="71">
        <f t="shared" si="0"/>
        <v>1.7</v>
      </c>
      <c r="M6" s="64">
        <f t="shared" si="1"/>
        <v>6.8</v>
      </c>
      <c r="N6" s="64" t="s">
        <v>461</v>
      </c>
      <c r="O6" s="82" t="s">
        <v>186</v>
      </c>
      <c r="P6" s="77">
        <v>0.4</v>
      </c>
      <c r="Q6" s="81">
        <v>1</v>
      </c>
      <c r="R6" s="82">
        <v>1</v>
      </c>
      <c r="S6" s="28">
        <f t="shared" si="3"/>
        <v>1.6</v>
      </c>
      <c r="T6" s="28">
        <f t="shared" si="2"/>
        <v>0.4</v>
      </c>
      <c r="U6" s="82" t="s">
        <v>127</v>
      </c>
      <c r="V6" s="80" t="s">
        <v>469</v>
      </c>
      <c r="W6" s="80" t="s">
        <v>470</v>
      </c>
      <c r="X6" s="76" t="s">
        <v>125</v>
      </c>
      <c r="Y6" s="76" t="s">
        <v>471</v>
      </c>
    </row>
    <row r="7" spans="1:25" ht="50" x14ac:dyDescent="0.3">
      <c r="A7" s="111"/>
      <c r="B7" s="107"/>
      <c r="C7" s="81" t="s">
        <v>512</v>
      </c>
      <c r="D7" s="20" t="s">
        <v>151</v>
      </c>
      <c r="E7" s="21" t="s">
        <v>505</v>
      </c>
      <c r="F7" s="21" t="s">
        <v>149</v>
      </c>
      <c r="G7" s="82">
        <v>1</v>
      </c>
      <c r="H7" s="81">
        <v>3</v>
      </c>
      <c r="I7" s="81">
        <v>4</v>
      </c>
      <c r="J7" s="64">
        <v>5</v>
      </c>
      <c r="K7" s="64">
        <v>3</v>
      </c>
      <c r="L7" s="71">
        <f t="shared" si="0"/>
        <v>4</v>
      </c>
      <c r="M7" s="64">
        <f>H7*L7</f>
        <v>12</v>
      </c>
      <c r="N7" s="64" t="s">
        <v>460</v>
      </c>
      <c r="O7" s="28" t="s">
        <v>186</v>
      </c>
      <c r="P7" s="77">
        <v>0.3</v>
      </c>
      <c r="Q7" s="81">
        <v>1</v>
      </c>
      <c r="R7" s="82">
        <v>1</v>
      </c>
      <c r="S7" s="28">
        <f t="shared" si="3"/>
        <v>0.6</v>
      </c>
      <c r="T7" s="28">
        <f t="shared" si="2"/>
        <v>0.3</v>
      </c>
      <c r="U7" s="82" t="s">
        <v>126</v>
      </c>
      <c r="V7" s="80" t="s">
        <v>140</v>
      </c>
      <c r="W7" s="80" t="s">
        <v>203</v>
      </c>
      <c r="X7" s="76" t="s">
        <v>125</v>
      </c>
      <c r="Y7" s="80" t="s">
        <v>475</v>
      </c>
    </row>
    <row r="8" spans="1:25" ht="62.5" x14ac:dyDescent="0.3">
      <c r="A8" s="111"/>
      <c r="B8" s="107"/>
      <c r="C8" s="81" t="s">
        <v>513</v>
      </c>
      <c r="D8" s="21" t="s">
        <v>138</v>
      </c>
      <c r="E8" s="21" t="s">
        <v>190</v>
      </c>
      <c r="F8" s="21" t="s">
        <v>149</v>
      </c>
      <c r="G8" s="82">
        <v>1</v>
      </c>
      <c r="H8" s="81">
        <v>3</v>
      </c>
      <c r="I8" s="81">
        <v>3</v>
      </c>
      <c r="J8" s="64">
        <v>5</v>
      </c>
      <c r="K8" s="64">
        <v>1</v>
      </c>
      <c r="L8" s="71">
        <f t="shared" si="0"/>
        <v>3</v>
      </c>
      <c r="M8" s="64">
        <f t="shared" si="1"/>
        <v>9</v>
      </c>
      <c r="N8" s="64" t="s">
        <v>461</v>
      </c>
      <c r="O8" s="82" t="s">
        <v>186</v>
      </c>
      <c r="P8" s="77">
        <v>0.3</v>
      </c>
      <c r="Q8" s="81">
        <v>1</v>
      </c>
      <c r="R8" s="82">
        <v>1</v>
      </c>
      <c r="S8" s="28">
        <f t="shared" si="3"/>
        <v>0.6</v>
      </c>
      <c r="T8" s="28">
        <f t="shared" si="2"/>
        <v>0.3</v>
      </c>
      <c r="U8" s="82" t="s">
        <v>127</v>
      </c>
      <c r="V8" s="80" t="s">
        <v>469</v>
      </c>
      <c r="W8" s="80" t="s">
        <v>470</v>
      </c>
      <c r="X8" s="76" t="s">
        <v>125</v>
      </c>
      <c r="Y8" s="76" t="s">
        <v>471</v>
      </c>
    </row>
    <row r="9" spans="1:25" ht="76.5" customHeight="1" x14ac:dyDescent="0.3">
      <c r="A9" s="111" t="s">
        <v>501</v>
      </c>
      <c r="B9" s="107" t="s">
        <v>193</v>
      </c>
      <c r="C9" s="81" t="s">
        <v>514</v>
      </c>
      <c r="D9" s="107" t="s">
        <v>194</v>
      </c>
      <c r="E9" s="21" t="s">
        <v>195</v>
      </c>
      <c r="F9" s="21" t="s">
        <v>149</v>
      </c>
      <c r="G9" s="82">
        <v>1</v>
      </c>
      <c r="H9" s="81">
        <v>4</v>
      </c>
      <c r="I9" s="81">
        <v>6</v>
      </c>
      <c r="J9" s="64">
        <v>2</v>
      </c>
      <c r="K9" s="64">
        <v>3</v>
      </c>
      <c r="L9" s="71">
        <f t="shared" si="0"/>
        <v>3.9000000000000004</v>
      </c>
      <c r="M9" s="64">
        <f>H9*L9</f>
        <v>15.600000000000001</v>
      </c>
      <c r="N9" s="64" t="s">
        <v>460</v>
      </c>
      <c r="O9" s="81" t="s">
        <v>504</v>
      </c>
      <c r="P9" s="77">
        <v>0.4</v>
      </c>
      <c r="Q9" s="81">
        <v>4</v>
      </c>
      <c r="R9" s="82">
        <v>5</v>
      </c>
      <c r="S9" s="28">
        <f t="shared" si="3"/>
        <v>2</v>
      </c>
      <c r="T9" s="28">
        <f t="shared" si="2"/>
        <v>2</v>
      </c>
      <c r="U9" s="82" t="s">
        <v>126</v>
      </c>
      <c r="V9" s="80" t="s">
        <v>140</v>
      </c>
      <c r="W9" s="80" t="s">
        <v>203</v>
      </c>
      <c r="X9" s="76" t="s">
        <v>125</v>
      </c>
      <c r="Y9" s="80" t="s">
        <v>475</v>
      </c>
    </row>
    <row r="10" spans="1:25" ht="50" x14ac:dyDescent="0.3">
      <c r="A10" s="111"/>
      <c r="B10" s="107"/>
      <c r="C10" s="81" t="s">
        <v>515</v>
      </c>
      <c r="D10" s="107"/>
      <c r="E10" s="21" t="s">
        <v>197</v>
      </c>
      <c r="F10" s="21" t="s">
        <v>149</v>
      </c>
      <c r="G10" s="82">
        <v>1</v>
      </c>
      <c r="H10" s="81">
        <v>4</v>
      </c>
      <c r="I10" s="81">
        <v>4</v>
      </c>
      <c r="J10" s="64">
        <v>3</v>
      </c>
      <c r="K10" s="64">
        <v>2</v>
      </c>
      <c r="L10" s="71">
        <f t="shared" si="0"/>
        <v>3.1</v>
      </c>
      <c r="M10" s="64">
        <f t="shared" si="1"/>
        <v>12.4</v>
      </c>
      <c r="N10" s="64" t="s">
        <v>460</v>
      </c>
      <c r="O10" s="82" t="s">
        <v>198</v>
      </c>
      <c r="P10" s="77">
        <v>0.4</v>
      </c>
      <c r="Q10" s="81">
        <v>2</v>
      </c>
      <c r="R10" s="82">
        <v>1</v>
      </c>
      <c r="S10" s="28">
        <f t="shared" si="3"/>
        <v>1.2000000000000002</v>
      </c>
      <c r="T10" s="28">
        <f t="shared" si="2"/>
        <v>0.4</v>
      </c>
      <c r="U10" s="82" t="s">
        <v>126</v>
      </c>
      <c r="V10" s="80" t="s">
        <v>140</v>
      </c>
      <c r="W10" s="80" t="s">
        <v>203</v>
      </c>
      <c r="X10" s="76" t="s">
        <v>125</v>
      </c>
      <c r="Y10" s="80" t="s">
        <v>475</v>
      </c>
    </row>
    <row r="11" spans="1:25" ht="50" x14ac:dyDescent="0.3">
      <c r="A11" s="82" t="s">
        <v>502</v>
      </c>
      <c r="B11" s="81" t="s">
        <v>506</v>
      </c>
      <c r="C11" s="81" t="s">
        <v>516</v>
      </c>
      <c r="D11" s="21" t="s">
        <v>507</v>
      </c>
      <c r="E11" s="21" t="s">
        <v>508</v>
      </c>
      <c r="F11" s="21" t="s">
        <v>149</v>
      </c>
      <c r="G11" s="82">
        <v>1</v>
      </c>
      <c r="H11" s="81">
        <v>3</v>
      </c>
      <c r="I11" s="81">
        <v>3</v>
      </c>
      <c r="J11" s="64">
        <v>5</v>
      </c>
      <c r="K11" s="64">
        <v>8</v>
      </c>
      <c r="L11" s="71">
        <f t="shared" si="0"/>
        <v>5.0999999999999996</v>
      </c>
      <c r="M11" s="64">
        <f t="shared" si="1"/>
        <v>15.299999999999999</v>
      </c>
      <c r="N11" s="64" t="s">
        <v>460</v>
      </c>
      <c r="O11" s="82" t="s">
        <v>186</v>
      </c>
      <c r="P11" s="77">
        <v>0.3</v>
      </c>
      <c r="Q11" s="81">
        <v>1</v>
      </c>
      <c r="R11" s="82">
        <v>1</v>
      </c>
      <c r="S11" s="28">
        <f t="shared" si="3"/>
        <v>0.6</v>
      </c>
      <c r="T11" s="28">
        <f t="shared" si="2"/>
        <v>0.3</v>
      </c>
      <c r="U11" s="82" t="s">
        <v>126</v>
      </c>
      <c r="V11" s="80" t="s">
        <v>140</v>
      </c>
      <c r="W11" s="80" t="s">
        <v>203</v>
      </c>
      <c r="X11" s="76" t="s">
        <v>125</v>
      </c>
      <c r="Y11" s="80" t="s">
        <v>475</v>
      </c>
    </row>
    <row r="12" spans="1:25" x14ac:dyDescent="0.3">
      <c r="D12" s="10"/>
      <c r="E12" s="10"/>
    </row>
  </sheetData>
  <autoFilter ref="A3:Y11"/>
  <mergeCells count="36">
    <mergeCell ref="B9:B10"/>
    <mergeCell ref="A4:A8"/>
    <mergeCell ref="A9:A10"/>
    <mergeCell ref="D9:D10"/>
    <mergeCell ref="X2:X3"/>
    <mergeCell ref="G2:G3"/>
    <mergeCell ref="H2:H3"/>
    <mergeCell ref="I2:I3"/>
    <mergeCell ref="J2:J3"/>
    <mergeCell ref="K2:K3"/>
    <mergeCell ref="A2:A3"/>
    <mergeCell ref="B2:B3"/>
    <mergeCell ref="C2:C3"/>
    <mergeCell ref="D2:D3"/>
    <mergeCell ref="E2:E3"/>
    <mergeCell ref="Y2:Y3"/>
    <mergeCell ref="D4:D6"/>
    <mergeCell ref="B4:B8"/>
    <mergeCell ref="R2:R3"/>
    <mergeCell ref="S2:S3"/>
    <mergeCell ref="T2:T3"/>
    <mergeCell ref="U2:U3"/>
    <mergeCell ref="V2:V3"/>
    <mergeCell ref="W2:W3"/>
    <mergeCell ref="L2:L3"/>
    <mergeCell ref="M2:M3"/>
    <mergeCell ref="N2:N3"/>
    <mergeCell ref="O2:O3"/>
    <mergeCell ref="P2:P3"/>
    <mergeCell ref="Q2:Q3"/>
    <mergeCell ref="F2:F3"/>
    <mergeCell ref="A1:E1"/>
    <mergeCell ref="F1:O1"/>
    <mergeCell ref="P1:U1"/>
    <mergeCell ref="V1:W1"/>
    <mergeCell ref="X1:Y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4"/>
  <sheetViews>
    <sheetView zoomScale="40" zoomScaleNormal="40" workbookViewId="0">
      <selection activeCell="Q21" sqref="Q21"/>
    </sheetView>
  </sheetViews>
  <sheetFormatPr baseColWidth="10" defaultColWidth="10.81640625" defaultRowHeight="14" x14ac:dyDescent="0.3"/>
  <cols>
    <col min="1" max="1" width="6.7265625" style="10" customWidth="1"/>
    <col min="2" max="2" width="15.26953125" style="69" customWidth="1"/>
    <col min="3" max="3" width="6.1796875" style="10" bestFit="1" customWidth="1"/>
    <col min="4" max="4" width="14.26953125" style="10" customWidth="1"/>
    <col min="5" max="5" width="33.453125" style="69" customWidth="1"/>
    <col min="6" max="7" width="15.453125" style="10" customWidth="1"/>
    <col min="8" max="8" width="14.453125" style="11" bestFit="1" customWidth="1"/>
    <col min="9" max="9" width="13.453125" style="11" customWidth="1"/>
    <col min="10" max="10" width="11.453125" style="11" customWidth="1"/>
    <col min="11" max="11" width="9.7265625" style="11" customWidth="1"/>
    <col min="12" max="12" width="9.54296875" style="14" customWidth="1"/>
    <col min="13" max="13" width="12.1796875" style="13" customWidth="1"/>
    <col min="14" max="14" width="14.453125" style="11" customWidth="1"/>
    <col min="15" max="15" width="10.81640625" style="10" customWidth="1"/>
    <col min="16" max="16" width="14.453125" style="11" customWidth="1"/>
    <col min="17" max="17" width="13" style="11" customWidth="1"/>
    <col min="18" max="18" width="12.54296875" style="74" bestFit="1" customWidth="1"/>
    <col min="19" max="19" width="16.26953125" style="11" customWidth="1"/>
    <col min="20" max="20" width="17.453125" style="11" customWidth="1"/>
    <col min="21" max="21" width="14.54296875" style="11" customWidth="1"/>
    <col min="22" max="22" width="18.1796875" style="1" customWidth="1"/>
    <col min="23" max="23" width="27.1796875" style="1" customWidth="1"/>
    <col min="24" max="24" width="24.54296875" style="1" bestFit="1" customWidth="1"/>
    <col min="25" max="25" width="24.81640625" style="1" bestFit="1" customWidth="1"/>
    <col min="26" max="16384" width="10.81640625" style="1"/>
  </cols>
  <sheetData>
    <row r="1" spans="1:25" ht="21.65" customHeight="1" x14ac:dyDescent="0.3">
      <c r="A1" s="112" t="s">
        <v>182</v>
      </c>
      <c r="B1" s="112"/>
      <c r="C1" s="112"/>
      <c r="D1" s="112"/>
      <c r="E1" s="112"/>
      <c r="F1" s="110" t="s">
        <v>27</v>
      </c>
      <c r="G1" s="110"/>
      <c r="H1" s="110"/>
      <c r="I1" s="110"/>
      <c r="J1" s="110"/>
      <c r="K1" s="110"/>
      <c r="L1" s="110"/>
      <c r="M1" s="110"/>
      <c r="N1" s="110"/>
      <c r="O1" s="110"/>
      <c r="P1" s="109" t="s">
        <v>468</v>
      </c>
      <c r="Q1" s="109"/>
      <c r="R1" s="109"/>
      <c r="S1" s="109"/>
      <c r="T1" s="109"/>
      <c r="U1" s="109"/>
      <c r="V1" s="116" t="s">
        <v>28</v>
      </c>
      <c r="W1" s="116"/>
      <c r="X1" s="118" t="s">
        <v>29</v>
      </c>
      <c r="Y1" s="118"/>
    </row>
    <row r="2" spans="1:25" ht="20.25" customHeight="1" x14ac:dyDescent="0.3">
      <c r="A2" s="113" t="s">
        <v>104</v>
      </c>
      <c r="B2" s="114" t="s">
        <v>0</v>
      </c>
      <c r="C2" s="114" t="s">
        <v>104</v>
      </c>
      <c r="D2" s="114" t="s">
        <v>1</v>
      </c>
      <c r="E2" s="123" t="s">
        <v>26</v>
      </c>
      <c r="F2" s="108" t="s">
        <v>30</v>
      </c>
      <c r="G2" s="108" t="s">
        <v>336</v>
      </c>
      <c r="H2" s="110" t="s">
        <v>31</v>
      </c>
      <c r="I2" s="108" t="s">
        <v>434</v>
      </c>
      <c r="J2" s="108" t="s">
        <v>99</v>
      </c>
      <c r="K2" s="108" t="s">
        <v>100</v>
      </c>
      <c r="L2" s="108" t="s">
        <v>103</v>
      </c>
      <c r="M2" s="119" t="s">
        <v>33</v>
      </c>
      <c r="N2" s="108" t="s">
        <v>34</v>
      </c>
      <c r="O2" s="108" t="s">
        <v>123</v>
      </c>
      <c r="P2" s="109" t="s">
        <v>35</v>
      </c>
      <c r="Q2" s="109" t="s">
        <v>36</v>
      </c>
      <c r="R2" s="120" t="s">
        <v>348</v>
      </c>
      <c r="S2" s="121" t="s">
        <v>124</v>
      </c>
      <c r="T2" s="121" t="s">
        <v>349</v>
      </c>
      <c r="U2" s="121" t="s">
        <v>102</v>
      </c>
      <c r="V2" s="116" t="s">
        <v>37</v>
      </c>
      <c r="W2" s="116" t="s">
        <v>38</v>
      </c>
      <c r="X2" s="118" t="s">
        <v>39</v>
      </c>
      <c r="Y2" s="122" t="s">
        <v>40</v>
      </c>
    </row>
    <row r="3" spans="1:25" ht="27.75" customHeight="1" x14ac:dyDescent="0.3">
      <c r="A3" s="113"/>
      <c r="B3" s="114"/>
      <c r="C3" s="114"/>
      <c r="D3" s="114"/>
      <c r="E3" s="123"/>
      <c r="F3" s="108"/>
      <c r="G3" s="108"/>
      <c r="H3" s="110"/>
      <c r="I3" s="108"/>
      <c r="J3" s="108"/>
      <c r="K3" s="108"/>
      <c r="L3" s="108"/>
      <c r="M3" s="119"/>
      <c r="N3" s="108"/>
      <c r="O3" s="108"/>
      <c r="P3" s="109"/>
      <c r="Q3" s="109"/>
      <c r="R3" s="120"/>
      <c r="S3" s="121"/>
      <c r="T3" s="121"/>
      <c r="U3" s="121"/>
      <c r="V3" s="116"/>
      <c r="W3" s="116"/>
      <c r="X3" s="118"/>
      <c r="Y3" s="122"/>
    </row>
    <row r="4" spans="1:25" ht="63.75" customHeight="1" x14ac:dyDescent="0.3">
      <c r="A4" s="107" t="s">
        <v>517</v>
      </c>
      <c r="B4" s="107" t="s">
        <v>205</v>
      </c>
      <c r="C4" s="81" t="s">
        <v>520</v>
      </c>
      <c r="D4" s="21" t="s">
        <v>138</v>
      </c>
      <c r="E4" s="21" t="s">
        <v>190</v>
      </c>
      <c r="F4" s="21" t="s">
        <v>149</v>
      </c>
      <c r="G4" s="64">
        <v>1</v>
      </c>
      <c r="H4" s="64">
        <v>6</v>
      </c>
      <c r="I4" s="64">
        <v>5</v>
      </c>
      <c r="J4" s="64">
        <v>5</v>
      </c>
      <c r="K4" s="64">
        <v>8</v>
      </c>
      <c r="L4" s="71">
        <f>I4*40%+J4*30%+K4*30%</f>
        <v>5.9</v>
      </c>
      <c r="M4" s="64">
        <f>H4*L4</f>
        <v>35.400000000000006</v>
      </c>
      <c r="N4" s="64" t="s">
        <v>531</v>
      </c>
      <c r="O4" s="82" t="s">
        <v>186</v>
      </c>
      <c r="P4" s="77">
        <v>0.6</v>
      </c>
      <c r="Q4" s="82">
        <v>4</v>
      </c>
      <c r="R4" s="85">
        <v>10</v>
      </c>
      <c r="S4" s="86">
        <f>(G4+Q4)*P4</f>
        <v>3</v>
      </c>
      <c r="T4" s="86">
        <f>R4*P4</f>
        <v>6</v>
      </c>
      <c r="U4" s="82" t="s">
        <v>126</v>
      </c>
      <c r="V4" s="80" t="s">
        <v>140</v>
      </c>
      <c r="W4" s="80" t="s">
        <v>203</v>
      </c>
      <c r="X4" s="80" t="s">
        <v>125</v>
      </c>
      <c r="Y4" s="80" t="s">
        <v>475</v>
      </c>
    </row>
    <row r="5" spans="1:25" ht="50" x14ac:dyDescent="0.3">
      <c r="A5" s="107"/>
      <c r="B5" s="107"/>
      <c r="C5" s="81" t="s">
        <v>521</v>
      </c>
      <c r="D5" s="84" t="s">
        <v>150</v>
      </c>
      <c r="E5" s="21" t="s">
        <v>206</v>
      </c>
      <c r="F5" s="21" t="s">
        <v>503</v>
      </c>
      <c r="G5" s="64">
        <v>1</v>
      </c>
      <c r="H5" s="64">
        <v>4</v>
      </c>
      <c r="I5" s="64">
        <v>9</v>
      </c>
      <c r="J5" s="64">
        <v>2</v>
      </c>
      <c r="K5" s="64">
        <v>2</v>
      </c>
      <c r="L5" s="71">
        <f t="shared" ref="L5:L14" si="0">I5*40%+J5*30%+K5*30%</f>
        <v>4.8</v>
      </c>
      <c r="M5" s="64">
        <f>H5*L5</f>
        <v>19.2</v>
      </c>
      <c r="N5" s="64" t="s">
        <v>460</v>
      </c>
      <c r="O5" s="82" t="s">
        <v>186</v>
      </c>
      <c r="P5" s="77">
        <v>0.4</v>
      </c>
      <c r="Q5" s="82">
        <v>1</v>
      </c>
      <c r="R5" s="85">
        <v>1</v>
      </c>
      <c r="S5" s="86">
        <f t="shared" ref="S5:S14" si="1">(G5+Q5)*P5</f>
        <v>0.8</v>
      </c>
      <c r="T5" s="86">
        <f t="shared" ref="T5:T14" si="2">R5*P5</f>
        <v>0.4</v>
      </c>
      <c r="U5" s="83" t="s">
        <v>126</v>
      </c>
      <c r="V5" s="84" t="s">
        <v>140</v>
      </c>
      <c r="W5" s="84" t="s">
        <v>203</v>
      </c>
      <c r="X5" s="76" t="s">
        <v>125</v>
      </c>
      <c r="Y5" s="84" t="s">
        <v>475</v>
      </c>
    </row>
    <row r="6" spans="1:25" ht="62.5" x14ac:dyDescent="0.3">
      <c r="A6" s="107"/>
      <c r="B6" s="107"/>
      <c r="C6" s="81" t="s">
        <v>522</v>
      </c>
      <c r="D6" s="21" t="s">
        <v>151</v>
      </c>
      <c r="E6" s="21" t="s">
        <v>159</v>
      </c>
      <c r="F6" s="21" t="s">
        <v>149</v>
      </c>
      <c r="G6" s="64">
        <v>3</v>
      </c>
      <c r="H6" s="64">
        <v>4</v>
      </c>
      <c r="I6" s="64">
        <v>5</v>
      </c>
      <c r="J6" s="64">
        <v>5</v>
      </c>
      <c r="K6" s="64">
        <v>8</v>
      </c>
      <c r="L6" s="71">
        <f t="shared" si="0"/>
        <v>5.9</v>
      </c>
      <c r="M6" s="64">
        <f t="shared" ref="M6:M14" si="3">H6*L6</f>
        <v>23.6</v>
      </c>
      <c r="N6" s="64" t="s">
        <v>460</v>
      </c>
      <c r="O6" s="28" t="s">
        <v>186</v>
      </c>
      <c r="P6" s="77">
        <v>0.4</v>
      </c>
      <c r="Q6" s="82">
        <v>4</v>
      </c>
      <c r="R6" s="85">
        <v>10</v>
      </c>
      <c r="S6" s="86">
        <f t="shared" si="1"/>
        <v>2.8000000000000003</v>
      </c>
      <c r="T6" s="86">
        <f t="shared" si="2"/>
        <v>4</v>
      </c>
      <c r="U6" s="83" t="s">
        <v>126</v>
      </c>
      <c r="V6" s="84" t="s">
        <v>140</v>
      </c>
      <c r="W6" s="84" t="s">
        <v>203</v>
      </c>
      <c r="X6" s="76" t="s">
        <v>125</v>
      </c>
      <c r="Y6" s="84" t="s">
        <v>475</v>
      </c>
    </row>
    <row r="7" spans="1:25" ht="50" x14ac:dyDescent="0.3">
      <c r="A7" s="107"/>
      <c r="B7" s="107"/>
      <c r="C7" s="81" t="s">
        <v>523</v>
      </c>
      <c r="D7" s="107" t="s">
        <v>158</v>
      </c>
      <c r="E7" s="21" t="s">
        <v>207</v>
      </c>
      <c r="F7" s="21" t="s">
        <v>503</v>
      </c>
      <c r="G7" s="64">
        <v>1</v>
      </c>
      <c r="H7" s="64">
        <v>4</v>
      </c>
      <c r="I7" s="64">
        <v>5</v>
      </c>
      <c r="J7" s="64">
        <v>2</v>
      </c>
      <c r="K7" s="64">
        <v>3</v>
      </c>
      <c r="L7" s="71">
        <f t="shared" si="0"/>
        <v>3.5</v>
      </c>
      <c r="M7" s="64">
        <f t="shared" si="3"/>
        <v>14</v>
      </c>
      <c r="N7" s="64" t="s">
        <v>460</v>
      </c>
      <c r="O7" s="82" t="s">
        <v>186</v>
      </c>
      <c r="P7" s="77">
        <v>0.4</v>
      </c>
      <c r="Q7" s="82">
        <v>1</v>
      </c>
      <c r="R7" s="85">
        <v>1</v>
      </c>
      <c r="S7" s="86">
        <f t="shared" si="1"/>
        <v>0.8</v>
      </c>
      <c r="T7" s="86">
        <f t="shared" si="2"/>
        <v>0.4</v>
      </c>
      <c r="U7" s="83" t="s">
        <v>126</v>
      </c>
      <c r="V7" s="84" t="s">
        <v>140</v>
      </c>
      <c r="W7" s="84" t="s">
        <v>203</v>
      </c>
      <c r="X7" s="76" t="s">
        <v>125</v>
      </c>
      <c r="Y7" s="84" t="s">
        <v>475</v>
      </c>
    </row>
    <row r="8" spans="1:25" ht="76.5" customHeight="1" x14ac:dyDescent="0.3">
      <c r="A8" s="107"/>
      <c r="B8" s="107"/>
      <c r="C8" s="81" t="s">
        <v>524</v>
      </c>
      <c r="D8" s="107"/>
      <c r="E8" s="21" t="s">
        <v>208</v>
      </c>
      <c r="F8" s="21" t="s">
        <v>503</v>
      </c>
      <c r="G8" s="64">
        <v>1</v>
      </c>
      <c r="H8" s="64">
        <v>4</v>
      </c>
      <c r="I8" s="64">
        <v>5</v>
      </c>
      <c r="J8" s="64">
        <v>2</v>
      </c>
      <c r="K8" s="64">
        <v>3</v>
      </c>
      <c r="L8" s="71">
        <f t="shared" si="0"/>
        <v>3.5</v>
      </c>
      <c r="M8" s="64">
        <f t="shared" si="3"/>
        <v>14</v>
      </c>
      <c r="N8" s="64" t="s">
        <v>460</v>
      </c>
      <c r="O8" s="82" t="s">
        <v>186</v>
      </c>
      <c r="P8" s="77">
        <v>0.4</v>
      </c>
      <c r="Q8" s="82">
        <v>1</v>
      </c>
      <c r="R8" s="85">
        <v>1</v>
      </c>
      <c r="S8" s="86">
        <f t="shared" si="1"/>
        <v>0.8</v>
      </c>
      <c r="T8" s="86">
        <f t="shared" si="2"/>
        <v>0.4</v>
      </c>
      <c r="U8" s="83" t="s">
        <v>126</v>
      </c>
      <c r="V8" s="84" t="s">
        <v>140</v>
      </c>
      <c r="W8" s="84" t="s">
        <v>203</v>
      </c>
      <c r="X8" s="76" t="s">
        <v>125</v>
      </c>
      <c r="Y8" s="84" t="s">
        <v>475</v>
      </c>
    </row>
    <row r="9" spans="1:25" ht="50" x14ac:dyDescent="0.3">
      <c r="A9" s="107"/>
      <c r="B9" s="107"/>
      <c r="C9" s="81" t="s">
        <v>525</v>
      </c>
      <c r="D9" s="107"/>
      <c r="E9" s="21" t="s">
        <v>209</v>
      </c>
      <c r="F9" s="21" t="s">
        <v>503</v>
      </c>
      <c r="G9" s="64">
        <v>1</v>
      </c>
      <c r="H9" s="64">
        <v>4</v>
      </c>
      <c r="I9" s="64">
        <v>7</v>
      </c>
      <c r="J9" s="64">
        <v>2</v>
      </c>
      <c r="K9" s="64">
        <v>2</v>
      </c>
      <c r="L9" s="71">
        <f t="shared" si="0"/>
        <v>4</v>
      </c>
      <c r="M9" s="64">
        <f t="shared" si="3"/>
        <v>16</v>
      </c>
      <c r="N9" s="64" t="s">
        <v>460</v>
      </c>
      <c r="O9" s="82" t="s">
        <v>210</v>
      </c>
      <c r="P9" s="77">
        <v>0.4</v>
      </c>
      <c r="Q9" s="82">
        <v>1</v>
      </c>
      <c r="R9" s="85">
        <v>1</v>
      </c>
      <c r="S9" s="86">
        <f t="shared" si="1"/>
        <v>0.8</v>
      </c>
      <c r="T9" s="86">
        <f t="shared" si="2"/>
        <v>0.4</v>
      </c>
      <c r="U9" s="83" t="s">
        <v>126</v>
      </c>
      <c r="V9" s="84" t="s">
        <v>140</v>
      </c>
      <c r="W9" s="84" t="s">
        <v>203</v>
      </c>
      <c r="X9" s="76" t="s">
        <v>125</v>
      </c>
      <c r="Y9" s="84" t="s">
        <v>475</v>
      </c>
    </row>
    <row r="10" spans="1:25" ht="62.5" x14ac:dyDescent="0.3">
      <c r="A10" s="107"/>
      <c r="B10" s="107"/>
      <c r="C10" s="81" t="s">
        <v>526</v>
      </c>
      <c r="D10" s="107"/>
      <c r="E10" s="21" t="s">
        <v>211</v>
      </c>
      <c r="F10" s="21" t="s">
        <v>503</v>
      </c>
      <c r="G10" s="64">
        <v>1</v>
      </c>
      <c r="H10" s="64">
        <v>3</v>
      </c>
      <c r="I10" s="64">
        <v>1</v>
      </c>
      <c r="J10" s="64">
        <v>2</v>
      </c>
      <c r="K10" s="64">
        <v>3</v>
      </c>
      <c r="L10" s="71">
        <f t="shared" si="0"/>
        <v>1.9</v>
      </c>
      <c r="M10" s="64">
        <f t="shared" si="3"/>
        <v>5.6999999999999993</v>
      </c>
      <c r="N10" s="64" t="s">
        <v>461</v>
      </c>
      <c r="O10" s="82" t="s">
        <v>186</v>
      </c>
      <c r="P10" s="77">
        <v>0.3</v>
      </c>
      <c r="Q10" s="82">
        <v>1</v>
      </c>
      <c r="R10" s="85">
        <v>1</v>
      </c>
      <c r="S10" s="86">
        <f t="shared" si="1"/>
        <v>0.6</v>
      </c>
      <c r="T10" s="86">
        <f t="shared" si="2"/>
        <v>0.3</v>
      </c>
      <c r="U10" s="82" t="s">
        <v>127</v>
      </c>
      <c r="V10" s="80" t="s">
        <v>469</v>
      </c>
      <c r="W10" s="80" t="s">
        <v>470</v>
      </c>
      <c r="X10" s="76" t="s">
        <v>125</v>
      </c>
      <c r="Y10" s="76" t="s">
        <v>471</v>
      </c>
    </row>
    <row r="11" spans="1:25" ht="76.5" customHeight="1" x14ac:dyDescent="0.3">
      <c r="A11" s="107" t="s">
        <v>518</v>
      </c>
      <c r="B11" s="107" t="s">
        <v>193</v>
      </c>
      <c r="C11" s="81" t="s">
        <v>527</v>
      </c>
      <c r="D11" s="107" t="s">
        <v>194</v>
      </c>
      <c r="E11" s="21" t="s">
        <v>195</v>
      </c>
      <c r="F11" s="21" t="s">
        <v>149</v>
      </c>
      <c r="G11" s="64">
        <v>2</v>
      </c>
      <c r="H11" s="64">
        <v>4</v>
      </c>
      <c r="I11" s="64">
        <v>9</v>
      </c>
      <c r="J11" s="64">
        <v>2</v>
      </c>
      <c r="K11" s="64">
        <v>3</v>
      </c>
      <c r="L11" s="71">
        <f t="shared" si="0"/>
        <v>5.0999999999999996</v>
      </c>
      <c r="M11" s="64">
        <f t="shared" si="3"/>
        <v>20.399999999999999</v>
      </c>
      <c r="N11" s="64" t="s">
        <v>460</v>
      </c>
      <c r="O11" s="81" t="s">
        <v>196</v>
      </c>
      <c r="P11" s="77">
        <v>0.4</v>
      </c>
      <c r="Q11" s="82">
        <v>1</v>
      </c>
      <c r="R11" s="85">
        <v>1</v>
      </c>
      <c r="S11" s="86">
        <f t="shared" si="1"/>
        <v>1.2000000000000002</v>
      </c>
      <c r="T11" s="86">
        <f t="shared" si="2"/>
        <v>0.4</v>
      </c>
      <c r="U11" s="83" t="s">
        <v>126</v>
      </c>
      <c r="V11" s="84" t="s">
        <v>140</v>
      </c>
      <c r="W11" s="84" t="s">
        <v>203</v>
      </c>
      <c r="X11" s="76" t="s">
        <v>125</v>
      </c>
      <c r="Y11" s="84" t="s">
        <v>475</v>
      </c>
    </row>
    <row r="12" spans="1:25" ht="50" x14ac:dyDescent="0.3">
      <c r="A12" s="107"/>
      <c r="B12" s="107"/>
      <c r="C12" s="81" t="s">
        <v>528</v>
      </c>
      <c r="D12" s="107"/>
      <c r="E12" s="21" t="s">
        <v>212</v>
      </c>
      <c r="F12" s="21" t="s">
        <v>149</v>
      </c>
      <c r="G12" s="64">
        <v>3</v>
      </c>
      <c r="H12" s="64">
        <v>3</v>
      </c>
      <c r="I12" s="64">
        <v>9</v>
      </c>
      <c r="J12" s="64">
        <v>2</v>
      </c>
      <c r="K12" s="64">
        <v>3</v>
      </c>
      <c r="L12" s="71">
        <f t="shared" si="0"/>
        <v>5.0999999999999996</v>
      </c>
      <c r="M12" s="64">
        <f t="shared" si="3"/>
        <v>15.299999999999999</v>
      </c>
      <c r="N12" s="64" t="s">
        <v>460</v>
      </c>
      <c r="O12" s="82" t="s">
        <v>188</v>
      </c>
      <c r="P12" s="77">
        <v>0.3</v>
      </c>
      <c r="Q12" s="82">
        <v>1</v>
      </c>
      <c r="R12" s="85">
        <v>1</v>
      </c>
      <c r="S12" s="86">
        <f t="shared" si="1"/>
        <v>1.2</v>
      </c>
      <c r="T12" s="86">
        <f t="shared" si="2"/>
        <v>0.3</v>
      </c>
      <c r="U12" s="83" t="s">
        <v>126</v>
      </c>
      <c r="V12" s="84" t="s">
        <v>140</v>
      </c>
      <c r="W12" s="84" t="s">
        <v>203</v>
      </c>
      <c r="X12" s="76" t="s">
        <v>125</v>
      </c>
      <c r="Y12" s="84" t="s">
        <v>475</v>
      </c>
    </row>
    <row r="13" spans="1:25" ht="50" x14ac:dyDescent="0.3">
      <c r="A13" s="107"/>
      <c r="B13" s="107"/>
      <c r="C13" s="81" t="s">
        <v>529</v>
      </c>
      <c r="D13" s="107"/>
      <c r="E13" s="21" t="s">
        <v>197</v>
      </c>
      <c r="F13" s="21" t="s">
        <v>149</v>
      </c>
      <c r="G13" s="64">
        <v>1</v>
      </c>
      <c r="H13" s="64">
        <v>3</v>
      </c>
      <c r="I13" s="64">
        <v>5</v>
      </c>
      <c r="J13" s="64">
        <v>3</v>
      </c>
      <c r="K13" s="64">
        <v>2</v>
      </c>
      <c r="L13" s="71">
        <f t="shared" si="0"/>
        <v>3.5</v>
      </c>
      <c r="M13" s="64">
        <f t="shared" si="3"/>
        <v>10.5</v>
      </c>
      <c r="N13" s="64" t="s">
        <v>460</v>
      </c>
      <c r="O13" s="82" t="s">
        <v>198</v>
      </c>
      <c r="P13" s="77">
        <v>0.3</v>
      </c>
      <c r="Q13" s="82">
        <v>1</v>
      </c>
      <c r="R13" s="85">
        <v>1</v>
      </c>
      <c r="S13" s="86">
        <f t="shared" si="1"/>
        <v>0.6</v>
      </c>
      <c r="T13" s="86">
        <f t="shared" si="2"/>
        <v>0.3</v>
      </c>
      <c r="U13" s="83" t="s">
        <v>126</v>
      </c>
      <c r="V13" s="84" t="s">
        <v>140</v>
      </c>
      <c r="W13" s="84" t="s">
        <v>203</v>
      </c>
      <c r="X13" s="76" t="s">
        <v>125</v>
      </c>
      <c r="Y13" s="84" t="s">
        <v>475</v>
      </c>
    </row>
    <row r="14" spans="1:25" ht="50" x14ac:dyDescent="0.3">
      <c r="A14" s="81" t="s">
        <v>519</v>
      </c>
      <c r="B14" s="81" t="s">
        <v>204</v>
      </c>
      <c r="C14" s="81" t="s">
        <v>530</v>
      </c>
      <c r="D14" s="21" t="s">
        <v>138</v>
      </c>
      <c r="E14" s="21" t="s">
        <v>190</v>
      </c>
      <c r="F14" s="21" t="s">
        <v>149</v>
      </c>
      <c r="G14" s="64">
        <v>1</v>
      </c>
      <c r="H14" s="64">
        <v>6</v>
      </c>
      <c r="I14" s="64">
        <v>5</v>
      </c>
      <c r="J14" s="64">
        <v>5</v>
      </c>
      <c r="K14" s="64">
        <v>8</v>
      </c>
      <c r="L14" s="71">
        <f t="shared" si="0"/>
        <v>5.9</v>
      </c>
      <c r="M14" s="64">
        <f t="shared" si="3"/>
        <v>35.400000000000006</v>
      </c>
      <c r="N14" s="64" t="s">
        <v>531</v>
      </c>
      <c r="O14" s="82" t="s">
        <v>186</v>
      </c>
      <c r="P14" s="77">
        <v>0.6</v>
      </c>
      <c r="Q14" s="82">
        <v>4</v>
      </c>
      <c r="R14" s="85">
        <v>10</v>
      </c>
      <c r="S14" s="86">
        <f t="shared" si="1"/>
        <v>3</v>
      </c>
      <c r="T14" s="86">
        <f t="shared" si="2"/>
        <v>6</v>
      </c>
      <c r="U14" s="83" t="s">
        <v>126</v>
      </c>
      <c r="V14" s="84" t="s">
        <v>140</v>
      </c>
      <c r="W14" s="84" t="s">
        <v>203</v>
      </c>
      <c r="X14" s="76" t="s">
        <v>125</v>
      </c>
      <c r="Y14" s="84" t="s">
        <v>475</v>
      </c>
    </row>
  </sheetData>
  <autoFilter ref="A3:Y14"/>
  <mergeCells count="36">
    <mergeCell ref="A2:A3"/>
    <mergeCell ref="B2:B3"/>
    <mergeCell ref="C2:C3"/>
    <mergeCell ref="D2:D3"/>
    <mergeCell ref="E2:E3"/>
    <mergeCell ref="A1:E1"/>
    <mergeCell ref="F1:O1"/>
    <mergeCell ref="P1:U1"/>
    <mergeCell ref="V1:W1"/>
    <mergeCell ref="X1:Y1"/>
    <mergeCell ref="G2:G3"/>
    <mergeCell ref="H2:H3"/>
    <mergeCell ref="I2:I3"/>
    <mergeCell ref="J2:J3"/>
    <mergeCell ref="K2:K3"/>
    <mergeCell ref="X2:X3"/>
    <mergeCell ref="Y2:Y3"/>
    <mergeCell ref="B4:B10"/>
    <mergeCell ref="R2:R3"/>
    <mergeCell ref="S2:S3"/>
    <mergeCell ref="T2:T3"/>
    <mergeCell ref="U2:U3"/>
    <mergeCell ref="V2:V3"/>
    <mergeCell ref="W2:W3"/>
    <mergeCell ref="L2:L3"/>
    <mergeCell ref="M2:M3"/>
    <mergeCell ref="N2:N3"/>
    <mergeCell ref="O2:O3"/>
    <mergeCell ref="P2:P3"/>
    <mergeCell ref="Q2:Q3"/>
    <mergeCell ref="F2:F3"/>
    <mergeCell ref="A4:A10"/>
    <mergeCell ref="A11:A13"/>
    <mergeCell ref="D7:D10"/>
    <mergeCell ref="D11:D13"/>
    <mergeCell ref="B11:B1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zoomScaleNormal="100" workbookViewId="0">
      <selection activeCell="C3" sqref="C3"/>
    </sheetView>
  </sheetViews>
  <sheetFormatPr baseColWidth="10" defaultRowHeight="14.5" x14ac:dyDescent="0.35"/>
  <cols>
    <col min="1" max="1" width="19.7265625" customWidth="1"/>
    <col min="2" max="2" width="67.26953125" customWidth="1"/>
  </cols>
  <sheetData>
    <row r="1" spans="1:2" x14ac:dyDescent="0.35">
      <c r="A1" s="124" t="s">
        <v>160</v>
      </c>
      <c r="B1" s="124"/>
    </row>
    <row r="2" spans="1:2" x14ac:dyDescent="0.35">
      <c r="A2" s="78" t="s">
        <v>161</v>
      </c>
      <c r="B2" s="63" t="s">
        <v>162</v>
      </c>
    </row>
    <row r="3" spans="1:2" ht="37.5" x14ac:dyDescent="0.35">
      <c r="A3" s="75" t="s">
        <v>163</v>
      </c>
      <c r="B3" s="75" t="s">
        <v>164</v>
      </c>
    </row>
    <row r="4" spans="1:2" ht="25" x14ac:dyDescent="0.35">
      <c r="A4" s="22" t="s">
        <v>165</v>
      </c>
      <c r="B4" s="22" t="s">
        <v>166</v>
      </c>
    </row>
    <row r="5" spans="1:2" ht="37.5" x14ac:dyDescent="0.35">
      <c r="A5" s="22" t="s">
        <v>167</v>
      </c>
      <c r="B5" s="22" t="s">
        <v>168</v>
      </c>
    </row>
    <row r="6" spans="1:2" ht="62.5" x14ac:dyDescent="0.35">
      <c r="A6" s="22" t="s">
        <v>169</v>
      </c>
      <c r="B6" s="22" t="s">
        <v>170</v>
      </c>
    </row>
    <row r="7" spans="1:2" ht="37.5" x14ac:dyDescent="0.35">
      <c r="A7" s="75" t="s">
        <v>171</v>
      </c>
      <c r="B7" s="75" t="s">
        <v>172</v>
      </c>
    </row>
    <row r="8" spans="1:2" ht="50" x14ac:dyDescent="0.35">
      <c r="A8" s="22" t="s">
        <v>173</v>
      </c>
      <c r="B8" s="22" t="s">
        <v>174</v>
      </c>
    </row>
    <row r="9" spans="1:2" ht="25" x14ac:dyDescent="0.35">
      <c r="A9" s="22" t="s">
        <v>175</v>
      </c>
      <c r="B9" s="22" t="s">
        <v>176</v>
      </c>
    </row>
    <row r="10" spans="1:2" ht="37.5" x14ac:dyDescent="0.35">
      <c r="A10" s="22" t="s">
        <v>177</v>
      </c>
      <c r="B10" s="22" t="s">
        <v>178</v>
      </c>
    </row>
  </sheetData>
  <mergeCells count="1">
    <mergeCell ref="A1:B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workbookViewId="0">
      <selection activeCell="C2" sqref="C2"/>
    </sheetView>
  </sheetViews>
  <sheetFormatPr baseColWidth="10" defaultRowHeight="14.5" x14ac:dyDescent="0.35"/>
  <cols>
    <col min="1" max="1" width="14.453125" customWidth="1"/>
    <col min="2" max="2" width="82.7265625" customWidth="1"/>
  </cols>
  <sheetData>
    <row r="1" spans="1:2" x14ac:dyDescent="0.35">
      <c r="A1" s="124" t="s">
        <v>179</v>
      </c>
      <c r="B1" s="124"/>
    </row>
    <row r="2" spans="1:2" ht="26" x14ac:dyDescent="0.35">
      <c r="A2" s="78" t="s">
        <v>161</v>
      </c>
      <c r="B2" s="68" t="s">
        <v>162</v>
      </c>
    </row>
    <row r="3" spans="1:2" ht="50" x14ac:dyDescent="0.35">
      <c r="A3" s="22" t="s">
        <v>354</v>
      </c>
      <c r="B3" s="22" t="s">
        <v>355</v>
      </c>
    </row>
    <row r="4" spans="1:2" ht="100" x14ac:dyDescent="0.35">
      <c r="A4" s="22" t="s">
        <v>374</v>
      </c>
      <c r="B4" s="22" t="s">
        <v>356</v>
      </c>
    </row>
    <row r="5" spans="1:2" ht="50" x14ac:dyDescent="0.35">
      <c r="A5" s="117" t="s">
        <v>180</v>
      </c>
      <c r="B5" s="22" t="s">
        <v>350</v>
      </c>
    </row>
    <row r="6" spans="1:2" ht="37.5" x14ac:dyDescent="0.35">
      <c r="A6" s="117"/>
      <c r="B6" s="22" t="s">
        <v>351</v>
      </c>
    </row>
    <row r="7" spans="1:2" ht="25" x14ac:dyDescent="0.35">
      <c r="A7" s="22" t="s">
        <v>352</v>
      </c>
      <c r="B7" s="22" t="s">
        <v>353</v>
      </c>
    </row>
    <row r="8" spans="1:2" s="79" customFormat="1" x14ac:dyDescent="0.35"/>
  </sheetData>
  <mergeCells count="2">
    <mergeCell ref="A1:B1"/>
    <mergeCell ref="A5:A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C2" sqref="C2"/>
    </sheetView>
  </sheetViews>
  <sheetFormatPr baseColWidth="10" defaultRowHeight="14.5" x14ac:dyDescent="0.35"/>
  <cols>
    <col min="1" max="1" width="13.26953125" customWidth="1"/>
    <col min="2" max="2" width="70.1796875" customWidth="1"/>
  </cols>
  <sheetData>
    <row r="1" spans="1:2" x14ac:dyDescent="0.35">
      <c r="A1" s="124" t="s">
        <v>181</v>
      </c>
      <c r="B1" s="124"/>
    </row>
    <row r="2" spans="1:2" ht="37.5" customHeight="1" x14ac:dyDescent="0.35">
      <c r="A2" s="78" t="s">
        <v>161</v>
      </c>
      <c r="B2" s="68" t="s">
        <v>162</v>
      </c>
    </row>
    <row r="3" spans="1:2" x14ac:dyDescent="0.35">
      <c r="A3" s="117" t="s">
        <v>354</v>
      </c>
      <c r="B3" s="117" t="s">
        <v>357</v>
      </c>
    </row>
    <row r="4" spans="1:2" ht="55.5" customHeight="1" x14ac:dyDescent="0.35">
      <c r="A4" s="117"/>
      <c r="B4" s="117"/>
    </row>
    <row r="5" spans="1:2" x14ac:dyDescent="0.35">
      <c r="A5" s="117" t="s">
        <v>163</v>
      </c>
      <c r="B5" s="117" t="s">
        <v>358</v>
      </c>
    </row>
    <row r="6" spans="1:2" ht="113.15" customHeight="1" x14ac:dyDescent="0.35">
      <c r="A6" s="117"/>
      <c r="B6" s="117"/>
    </row>
    <row r="7" spans="1:2" ht="21.65" customHeight="1" x14ac:dyDescent="0.35">
      <c r="A7" s="117" t="s">
        <v>180</v>
      </c>
      <c r="B7" s="117" t="s">
        <v>359</v>
      </c>
    </row>
    <row r="8" spans="1:2" ht="24" customHeight="1" x14ac:dyDescent="0.35">
      <c r="A8" s="117"/>
      <c r="B8" s="117"/>
    </row>
    <row r="9" spans="1:2" x14ac:dyDescent="0.35">
      <c r="A9" s="117"/>
      <c r="B9" s="117" t="s">
        <v>360</v>
      </c>
    </row>
    <row r="10" spans="1:2" ht="34.5" customHeight="1" x14ac:dyDescent="0.35">
      <c r="A10" s="117"/>
      <c r="B10" s="117"/>
    </row>
    <row r="11" spans="1:2" x14ac:dyDescent="0.35">
      <c r="A11" s="117" t="s">
        <v>352</v>
      </c>
      <c r="B11" s="117" t="s">
        <v>361</v>
      </c>
    </row>
    <row r="12" spans="1:2" ht="23.15" customHeight="1" x14ac:dyDescent="0.35">
      <c r="A12" s="117"/>
      <c r="B12" s="117"/>
    </row>
  </sheetData>
  <mergeCells count="10">
    <mergeCell ref="A1:B1"/>
    <mergeCell ref="A3:A4"/>
    <mergeCell ref="A5:A6"/>
    <mergeCell ref="A7:A10"/>
    <mergeCell ref="A11:A12"/>
    <mergeCell ref="B3:B4"/>
    <mergeCell ref="B5:B6"/>
    <mergeCell ref="B7:B8"/>
    <mergeCell ref="B9:B10"/>
    <mergeCell ref="B11:B12"/>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Cuantitativo</vt:lpstr>
      <vt:lpstr>AMFEC Ascensor</vt:lpstr>
      <vt:lpstr>AMFEC UPS</vt:lpstr>
      <vt:lpstr>AMFEC Red contraincendios</vt:lpstr>
      <vt:lpstr>AMFEC Bomba</vt:lpstr>
      <vt:lpstr>AMFEC Planta electrica</vt:lpstr>
      <vt:lpstr>revision UPS</vt:lpstr>
      <vt:lpstr>revision planta electrica</vt:lpstr>
      <vt:lpstr>revision bombas de presion</vt:lpstr>
      <vt:lpstr>Red cotra incendio </vt:lpstr>
      <vt:lpstr>Planta electrica </vt:lpstr>
      <vt:lpstr>UPS</vt:lpstr>
      <vt:lpstr>Ascensor.</vt:lpstr>
      <vt:lpstr>Bomba backup</vt:lpstr>
      <vt:lpstr>Bomba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Usuario de Windows</cp:lastModifiedBy>
  <cp:lastPrinted>2019-11-09T00:59:13Z</cp:lastPrinted>
  <dcterms:created xsi:type="dcterms:W3CDTF">2019-10-31T01:27:27Z</dcterms:created>
  <dcterms:modified xsi:type="dcterms:W3CDTF">2020-02-16T04:57:32Z</dcterms:modified>
</cp:coreProperties>
</file>