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ilyn\Desktop\TESIS\Entrega julio\Anexos\"/>
    </mc:Choice>
  </mc:AlternateContent>
  <bookViews>
    <workbookView xWindow="0" yWindow="0" windowWidth="16815" windowHeight="7755"/>
  </bookViews>
  <sheets>
    <sheet name="Costos Operación por año" sheetId="1" r:id="rId1"/>
    <sheet name="Costos Instalación por año" sheetId="2" r:id="rId2"/>
    <sheet name="Total Costos de Operación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E3" i="2" s="1"/>
  <c r="F3" i="2" s="1"/>
  <c r="G3" i="2" s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X3" i="2" s="1"/>
  <c r="Y3" i="2" s="1"/>
  <c r="Z3" i="2" s="1"/>
  <c r="AA3" i="2" s="1"/>
  <c r="AB3" i="2" s="1"/>
  <c r="AC3" i="2" s="1"/>
  <c r="AD3" i="2" l="1"/>
  <c r="AE3" i="2" s="1"/>
  <c r="I4" i="1"/>
  <c r="G4" i="1"/>
  <c r="M5" i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O5" i="1"/>
  <c r="O6" i="1" s="1"/>
  <c r="O7" i="1" s="1"/>
  <c r="O8" i="1" s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O19" i="1" s="1"/>
  <c r="O20" i="1" s="1"/>
  <c r="O21" i="1" s="1"/>
  <c r="O22" i="1" s="1"/>
  <c r="O23" i="1" s="1"/>
  <c r="O24" i="1" s="1"/>
  <c r="O25" i="1" s="1"/>
  <c r="O26" i="1" s="1"/>
  <c r="O27" i="1" s="1"/>
  <c r="O28" i="1" s="1"/>
  <c r="O29" i="1" s="1"/>
  <c r="P5" i="1"/>
  <c r="P6" i="1" s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s="1"/>
  <c r="P23" i="1" s="1"/>
  <c r="P24" i="1" s="1"/>
  <c r="P25" i="1" s="1"/>
  <c r="P26" i="1" s="1"/>
  <c r="P27" i="1" s="1"/>
  <c r="P28" i="1" s="1"/>
  <c r="P29" i="1" s="1"/>
  <c r="Q5" i="1"/>
  <c r="Q6" i="1" s="1"/>
  <c r="Q7" i="1" s="1"/>
  <c r="Q8" i="1" s="1"/>
  <c r="Q9" i="1" s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Q25" i="1" s="1"/>
  <c r="Q26" i="1" s="1"/>
  <c r="Q27" i="1" s="1"/>
  <c r="Q28" i="1" s="1"/>
  <c r="Q29" i="1" s="1"/>
  <c r="E5" i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F5" i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I5" i="1"/>
  <c r="I6" i="1" s="1"/>
  <c r="E8" i="2"/>
  <c r="F8" i="2"/>
  <c r="G8" i="2" s="1"/>
  <c r="E9" i="2"/>
  <c r="F9" i="2" s="1"/>
  <c r="G9" i="2" s="1"/>
  <c r="H9" i="2" s="1"/>
  <c r="I9" i="2" s="1"/>
  <c r="J9" i="2" s="1"/>
  <c r="K9" i="2" s="1"/>
  <c r="L9" i="2" s="1"/>
  <c r="M9" i="2" s="1"/>
  <c r="N9" i="2" s="1"/>
  <c r="O9" i="2" s="1"/>
  <c r="P9" i="2" s="1"/>
  <c r="Q9" i="2" s="1"/>
  <c r="R9" i="2" s="1"/>
  <c r="S9" i="2" s="1"/>
  <c r="T9" i="2" s="1"/>
  <c r="U9" i="2" s="1"/>
  <c r="V9" i="2" s="1"/>
  <c r="W9" i="2" s="1"/>
  <c r="X9" i="2" s="1"/>
  <c r="Y9" i="2" s="1"/>
  <c r="Z9" i="2" s="1"/>
  <c r="AA9" i="2" s="1"/>
  <c r="AB9" i="2" s="1"/>
  <c r="AC9" i="2" s="1"/>
  <c r="E10" i="2"/>
  <c r="F10" i="2"/>
  <c r="G10" i="2" s="1"/>
  <c r="E11" i="2"/>
  <c r="F11" i="2" s="1"/>
  <c r="G11" i="2" s="1"/>
  <c r="H11" i="2" s="1"/>
  <c r="I11" i="2" s="1"/>
  <c r="J11" i="2" s="1"/>
  <c r="K11" i="2" s="1"/>
  <c r="L11" i="2" s="1"/>
  <c r="M11" i="2" s="1"/>
  <c r="N11" i="2" s="1"/>
  <c r="O11" i="2" s="1"/>
  <c r="P11" i="2" s="1"/>
  <c r="Q11" i="2" s="1"/>
  <c r="R11" i="2" s="1"/>
  <c r="S11" i="2" s="1"/>
  <c r="T11" i="2" s="1"/>
  <c r="U11" i="2" s="1"/>
  <c r="V11" i="2" s="1"/>
  <c r="W11" i="2" s="1"/>
  <c r="X11" i="2" s="1"/>
  <c r="Y11" i="2" s="1"/>
  <c r="Z11" i="2" s="1"/>
  <c r="AA11" i="2" s="1"/>
  <c r="AB11" i="2" s="1"/>
  <c r="AC11" i="2" s="1"/>
  <c r="O30" i="1" l="1"/>
  <c r="P30" i="1"/>
  <c r="E30" i="1"/>
  <c r="G5" i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Q30" i="1"/>
  <c r="M30" i="1"/>
  <c r="F30" i="1"/>
  <c r="I7" i="1"/>
  <c r="I8" i="1" s="1"/>
  <c r="H10" i="2"/>
  <c r="I10" i="2" s="1"/>
  <c r="J10" i="2" s="1"/>
  <c r="K10" i="2" s="1"/>
  <c r="L10" i="2" s="1"/>
  <c r="M10" i="2" s="1"/>
  <c r="N10" i="2" s="1"/>
  <c r="O10" i="2" s="1"/>
  <c r="P10" i="2" s="1"/>
  <c r="Q10" i="2" s="1"/>
  <c r="R10" i="2" s="1"/>
  <c r="S10" i="2" s="1"/>
  <c r="T10" i="2" s="1"/>
  <c r="U10" i="2" s="1"/>
  <c r="V10" i="2" s="1"/>
  <c r="W10" i="2" s="1"/>
  <c r="X10" i="2" s="1"/>
  <c r="Y10" i="2" s="1"/>
  <c r="Z10" i="2" s="1"/>
  <c r="AA10" i="2" s="1"/>
  <c r="AB10" i="2" s="1"/>
  <c r="AC10" i="2" s="1"/>
  <c r="H8" i="2"/>
  <c r="I8" i="2" s="1"/>
  <c r="J8" i="2" s="1"/>
  <c r="K8" i="2" s="1"/>
  <c r="L8" i="2" s="1"/>
  <c r="M8" i="2" s="1"/>
  <c r="N8" i="2" s="1"/>
  <c r="O8" i="2" s="1"/>
  <c r="P8" i="2" s="1"/>
  <c r="Q8" i="2" s="1"/>
  <c r="R8" i="2" s="1"/>
  <c r="S8" i="2" s="1"/>
  <c r="T8" i="2" s="1"/>
  <c r="U8" i="2" s="1"/>
  <c r="V8" i="2" s="1"/>
  <c r="W8" i="2" s="1"/>
  <c r="X8" i="2" s="1"/>
  <c r="Y8" i="2" s="1"/>
  <c r="Z8" i="2" s="1"/>
  <c r="AA8" i="2" s="1"/>
  <c r="AB8" i="2" s="1"/>
  <c r="AC8" i="2" s="1"/>
  <c r="AD11" i="2"/>
  <c r="AE11" i="2" s="1"/>
  <c r="AD9" i="2"/>
  <c r="AE9" i="2" s="1"/>
  <c r="AD10" i="2" l="1"/>
  <c r="AE10" i="2" s="1"/>
  <c r="I9" i="1"/>
  <c r="AD8" i="2"/>
  <c r="AE8" i="2" s="1"/>
  <c r="I10" i="1" l="1"/>
  <c r="I11" i="1" l="1"/>
  <c r="I12" i="1" l="1"/>
  <c r="I13" i="1" l="1"/>
  <c r="I14" i="1" l="1"/>
  <c r="I15" i="1" l="1"/>
  <c r="I16" i="1" l="1"/>
  <c r="I17" i="1" l="1"/>
  <c r="I18" i="1" l="1"/>
  <c r="I19" i="1" l="1"/>
  <c r="I20" i="1" l="1"/>
  <c r="I21" i="1" l="1"/>
  <c r="I22" i="1" l="1"/>
  <c r="I23" i="1" l="1"/>
  <c r="I24" i="1" l="1"/>
  <c r="I25" i="1" l="1"/>
  <c r="I26" i="1" l="1"/>
  <c r="I27" i="1" l="1"/>
  <c r="I28" i="1" l="1"/>
  <c r="I29" i="1" l="1"/>
  <c r="I30" i="1" l="1"/>
  <c r="E17" i="2" l="1"/>
  <c r="E16" i="2"/>
  <c r="E15" i="2"/>
  <c r="F15" i="2" s="1"/>
  <c r="G15" i="2" s="1"/>
  <c r="H15" i="2" s="1"/>
  <c r="I15" i="2" s="1"/>
  <c r="J15" i="2" s="1"/>
  <c r="K15" i="2" s="1"/>
  <c r="L15" i="2" s="1"/>
  <c r="M15" i="2" s="1"/>
  <c r="N15" i="2" s="1"/>
  <c r="O15" i="2" s="1"/>
  <c r="P15" i="2" s="1"/>
  <c r="Q15" i="2" s="1"/>
  <c r="R15" i="2" s="1"/>
  <c r="S15" i="2" s="1"/>
  <c r="T15" i="2" s="1"/>
  <c r="U15" i="2" s="1"/>
  <c r="V15" i="2" s="1"/>
  <c r="W15" i="2" s="1"/>
  <c r="X15" i="2" s="1"/>
  <c r="Y15" i="2" s="1"/>
  <c r="Z15" i="2" s="1"/>
  <c r="AA15" i="2" s="1"/>
  <c r="AB15" i="2" s="1"/>
  <c r="AC15" i="2" s="1"/>
  <c r="E14" i="2"/>
  <c r="E13" i="2"/>
  <c r="E12" i="2"/>
  <c r="D18" i="2"/>
  <c r="E18" i="2"/>
  <c r="E7" i="2"/>
  <c r="F7" i="2"/>
  <c r="G7" i="2"/>
  <c r="H7" i="2"/>
  <c r="I7" i="2" s="1"/>
  <c r="J7" i="2" s="1"/>
  <c r="K7" i="2" s="1"/>
  <c r="L7" i="2" s="1"/>
  <c r="M7" i="2" s="1"/>
  <c r="N7" i="2" s="1"/>
  <c r="O7" i="2" s="1"/>
  <c r="P7" i="2" s="1"/>
  <c r="Q7" i="2" s="1"/>
  <c r="R7" i="2" s="1"/>
  <c r="S7" i="2" s="1"/>
  <c r="T7" i="2" s="1"/>
  <c r="U7" i="2" s="1"/>
  <c r="V7" i="2" s="1"/>
  <c r="W7" i="2" s="1"/>
  <c r="X7" i="2" s="1"/>
  <c r="Y7" i="2" s="1"/>
  <c r="Z7" i="2" s="1"/>
  <c r="AA7" i="2" s="1"/>
  <c r="AB7" i="2" s="1"/>
  <c r="AC7" i="2" s="1"/>
  <c r="E4" i="2"/>
  <c r="F4" i="2" s="1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E5" i="2"/>
  <c r="F5" i="2"/>
  <c r="G5" i="2"/>
  <c r="H5" i="2" s="1"/>
  <c r="E6" i="2"/>
  <c r="F6" i="2"/>
  <c r="G6" i="2"/>
  <c r="H6" i="2" s="1"/>
  <c r="I6" i="2" s="1"/>
  <c r="J6" i="2" s="1"/>
  <c r="K6" i="2" s="1"/>
  <c r="L6" i="2" s="1"/>
  <c r="M6" i="2" s="1"/>
  <c r="N6" i="2" s="1"/>
  <c r="O6" i="2" s="1"/>
  <c r="P6" i="2" s="1"/>
  <c r="Q6" i="2" s="1"/>
  <c r="R6" i="2" s="1"/>
  <c r="S6" i="2" s="1"/>
  <c r="T6" i="2" s="1"/>
  <c r="U6" i="2" s="1"/>
  <c r="V6" i="2" s="1"/>
  <c r="W6" i="2" s="1"/>
  <c r="X6" i="2" s="1"/>
  <c r="Y6" i="2" s="1"/>
  <c r="Z6" i="2" s="1"/>
  <c r="AA6" i="2" s="1"/>
  <c r="AB6" i="2" s="1"/>
  <c r="AC6" i="2" s="1"/>
  <c r="C18" i="2"/>
  <c r="H4" i="1"/>
  <c r="N4" i="1"/>
  <c r="L4" i="1"/>
  <c r="K4" i="1"/>
  <c r="D4" i="1"/>
  <c r="C4" i="1"/>
  <c r="J4" i="1" l="1"/>
  <c r="C5" i="1"/>
  <c r="N5" i="1"/>
  <c r="N6" i="1" s="1"/>
  <c r="N7" i="1" s="1"/>
  <c r="N8" i="1" s="1"/>
  <c r="N9" i="1" s="1"/>
  <c r="N10" i="1" s="1"/>
  <c r="N11" i="1" s="1"/>
  <c r="N12" i="1" s="1"/>
  <c r="N13" i="1" s="1"/>
  <c r="N14" i="1" s="1"/>
  <c r="N15" i="1" s="1"/>
  <c r="N16" i="1" s="1"/>
  <c r="N17" i="1" s="1"/>
  <c r="N18" i="1" s="1"/>
  <c r="N19" i="1" s="1"/>
  <c r="N20" i="1" s="1"/>
  <c r="N21" i="1" s="1"/>
  <c r="N22" i="1" s="1"/>
  <c r="N23" i="1" s="1"/>
  <c r="N24" i="1" s="1"/>
  <c r="N25" i="1" s="1"/>
  <c r="N26" i="1" s="1"/>
  <c r="N27" i="1" s="1"/>
  <c r="N28" i="1" s="1"/>
  <c r="N29" i="1" s="1"/>
  <c r="D5" i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H5" i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K5" i="1"/>
  <c r="R4" i="1"/>
  <c r="L5" i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I5" i="2"/>
  <c r="H18" i="2"/>
  <c r="G18" i="2"/>
  <c r="F18" i="2"/>
  <c r="F17" i="2"/>
  <c r="G17" i="2" s="1"/>
  <c r="H17" i="2" s="1"/>
  <c r="I17" i="2" s="1"/>
  <c r="J17" i="2" s="1"/>
  <c r="K17" i="2" s="1"/>
  <c r="L17" i="2" s="1"/>
  <c r="M17" i="2" s="1"/>
  <c r="N17" i="2" s="1"/>
  <c r="O17" i="2" s="1"/>
  <c r="P17" i="2" s="1"/>
  <c r="Q17" i="2" s="1"/>
  <c r="R17" i="2" s="1"/>
  <c r="S17" i="2" s="1"/>
  <c r="T17" i="2" s="1"/>
  <c r="U17" i="2" s="1"/>
  <c r="V17" i="2" s="1"/>
  <c r="W17" i="2" s="1"/>
  <c r="X17" i="2" s="1"/>
  <c r="Y17" i="2" s="1"/>
  <c r="Z17" i="2" s="1"/>
  <c r="AA17" i="2" s="1"/>
  <c r="AB17" i="2" s="1"/>
  <c r="AC17" i="2" s="1"/>
  <c r="AD15" i="2"/>
  <c r="AE15" i="2" s="1"/>
  <c r="F13" i="2"/>
  <c r="G13" i="2" s="1"/>
  <c r="H13" i="2" s="1"/>
  <c r="I13" i="2" s="1"/>
  <c r="J13" i="2" s="1"/>
  <c r="K13" i="2" s="1"/>
  <c r="L13" i="2" s="1"/>
  <c r="M13" i="2" s="1"/>
  <c r="N13" i="2" s="1"/>
  <c r="O13" i="2" s="1"/>
  <c r="P13" i="2" s="1"/>
  <c r="Q13" i="2" s="1"/>
  <c r="R13" i="2" s="1"/>
  <c r="S13" i="2" s="1"/>
  <c r="T13" i="2" s="1"/>
  <c r="U13" i="2" s="1"/>
  <c r="V13" i="2" s="1"/>
  <c r="W13" i="2" s="1"/>
  <c r="X13" i="2" s="1"/>
  <c r="Y13" i="2" s="1"/>
  <c r="Z13" i="2" s="1"/>
  <c r="AA13" i="2" s="1"/>
  <c r="AB13" i="2" s="1"/>
  <c r="AC13" i="2" s="1"/>
  <c r="F12" i="2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S12" i="2" s="1"/>
  <c r="T12" i="2" s="1"/>
  <c r="U12" i="2" s="1"/>
  <c r="V12" i="2" s="1"/>
  <c r="W12" i="2" s="1"/>
  <c r="X12" i="2" s="1"/>
  <c r="Y12" i="2" s="1"/>
  <c r="Z12" i="2" s="1"/>
  <c r="AA12" i="2" s="1"/>
  <c r="AB12" i="2" s="1"/>
  <c r="AC12" i="2" s="1"/>
  <c r="F14" i="2"/>
  <c r="G14" i="2" s="1"/>
  <c r="H14" i="2" s="1"/>
  <c r="I14" i="2" s="1"/>
  <c r="J14" i="2" s="1"/>
  <c r="K14" i="2" s="1"/>
  <c r="L14" i="2" s="1"/>
  <c r="M14" i="2" s="1"/>
  <c r="N14" i="2" s="1"/>
  <c r="O14" i="2" s="1"/>
  <c r="P14" i="2" s="1"/>
  <c r="Q14" i="2" s="1"/>
  <c r="R14" i="2" s="1"/>
  <c r="S14" i="2" s="1"/>
  <c r="T14" i="2" s="1"/>
  <c r="U14" i="2" s="1"/>
  <c r="V14" i="2" s="1"/>
  <c r="W14" i="2" s="1"/>
  <c r="X14" i="2" s="1"/>
  <c r="Y14" i="2" s="1"/>
  <c r="Z14" i="2" s="1"/>
  <c r="AA14" i="2" s="1"/>
  <c r="AB14" i="2" s="1"/>
  <c r="AC14" i="2" s="1"/>
  <c r="F16" i="2"/>
  <c r="G16" i="2" s="1"/>
  <c r="H16" i="2" s="1"/>
  <c r="I16" i="2" s="1"/>
  <c r="J16" i="2" s="1"/>
  <c r="K16" i="2" s="1"/>
  <c r="L16" i="2" s="1"/>
  <c r="M16" i="2" s="1"/>
  <c r="N16" i="2" s="1"/>
  <c r="O16" i="2" s="1"/>
  <c r="P16" i="2" s="1"/>
  <c r="Q16" i="2" s="1"/>
  <c r="R16" i="2" s="1"/>
  <c r="S16" i="2" s="1"/>
  <c r="T16" i="2" s="1"/>
  <c r="U16" i="2" s="1"/>
  <c r="V16" i="2" s="1"/>
  <c r="W16" i="2" s="1"/>
  <c r="X16" i="2" s="1"/>
  <c r="Y16" i="2" s="1"/>
  <c r="Z16" i="2" s="1"/>
  <c r="AA16" i="2" s="1"/>
  <c r="AB16" i="2" s="1"/>
  <c r="AC16" i="2" s="1"/>
  <c r="AD7" i="2"/>
  <c r="AE7" i="2" s="1"/>
  <c r="AD6" i="2"/>
  <c r="AE6" i="2" s="1"/>
  <c r="AD4" i="2"/>
  <c r="AE4" i="2" s="1"/>
  <c r="AD12" i="2" l="1"/>
  <c r="AE12" i="2" s="1"/>
  <c r="N30" i="1"/>
  <c r="H30" i="1"/>
  <c r="C6" i="1"/>
  <c r="J5" i="1"/>
  <c r="R5" i="1"/>
  <c r="K6" i="1"/>
  <c r="D30" i="1"/>
  <c r="L30" i="1"/>
  <c r="AD16" i="2"/>
  <c r="AE16" i="2" s="1"/>
  <c r="AD17" i="2"/>
  <c r="AE17" i="2" s="1"/>
  <c r="J5" i="2"/>
  <c r="I18" i="2"/>
  <c r="AD14" i="2"/>
  <c r="AE14" i="2" s="1"/>
  <c r="AD13" i="2"/>
  <c r="AE13" i="2" s="1"/>
  <c r="R6" i="1" l="1"/>
  <c r="K7" i="1"/>
  <c r="C7" i="1"/>
  <c r="J6" i="1"/>
  <c r="K5" i="2"/>
  <c r="J18" i="2"/>
  <c r="C8" i="1" l="1"/>
  <c r="J7" i="1"/>
  <c r="K8" i="1"/>
  <c r="R7" i="1"/>
  <c r="L5" i="2"/>
  <c r="K18" i="2"/>
  <c r="K9" i="1" l="1"/>
  <c r="R8" i="1"/>
  <c r="C9" i="1"/>
  <c r="J8" i="1"/>
  <c r="M5" i="2"/>
  <c r="L18" i="2"/>
  <c r="C10" i="1" l="1"/>
  <c r="J9" i="1"/>
  <c r="K10" i="1"/>
  <c r="R9" i="1"/>
  <c r="N5" i="2"/>
  <c r="M18" i="2"/>
  <c r="K11" i="1" l="1"/>
  <c r="R10" i="1"/>
  <c r="C11" i="1"/>
  <c r="J10" i="1"/>
  <c r="O5" i="2"/>
  <c r="N18" i="2"/>
  <c r="C12" i="1" l="1"/>
  <c r="J11" i="1"/>
  <c r="K12" i="1"/>
  <c r="R11" i="1"/>
  <c r="P5" i="2"/>
  <c r="O18" i="2"/>
  <c r="K13" i="1" l="1"/>
  <c r="R12" i="1"/>
  <c r="C13" i="1"/>
  <c r="J12" i="1"/>
  <c r="Q5" i="2"/>
  <c r="P18" i="2"/>
  <c r="C14" i="1" l="1"/>
  <c r="J13" i="1"/>
  <c r="K14" i="1"/>
  <c r="R13" i="1"/>
  <c r="R5" i="2"/>
  <c r="Q18" i="2"/>
  <c r="K15" i="1" l="1"/>
  <c r="R14" i="1"/>
  <c r="C15" i="1"/>
  <c r="J14" i="1"/>
  <c r="S5" i="2"/>
  <c r="R18" i="2"/>
  <c r="C16" i="1" l="1"/>
  <c r="J15" i="1"/>
  <c r="K16" i="1"/>
  <c r="R15" i="1"/>
  <c r="T5" i="2"/>
  <c r="S18" i="2"/>
  <c r="K17" i="1" l="1"/>
  <c r="R16" i="1"/>
  <c r="C17" i="1"/>
  <c r="J16" i="1"/>
  <c r="U5" i="2"/>
  <c r="T18" i="2"/>
  <c r="C18" i="1" l="1"/>
  <c r="J17" i="1"/>
  <c r="K18" i="1"/>
  <c r="R17" i="1"/>
  <c r="V5" i="2"/>
  <c r="U18" i="2"/>
  <c r="K19" i="1" l="1"/>
  <c r="R18" i="1"/>
  <c r="C19" i="1"/>
  <c r="J18" i="1"/>
  <c r="W5" i="2"/>
  <c r="V18" i="2"/>
  <c r="C20" i="1" l="1"/>
  <c r="J19" i="1"/>
  <c r="K20" i="1"/>
  <c r="R19" i="1"/>
  <c r="X5" i="2"/>
  <c r="W18" i="2"/>
  <c r="K21" i="1" l="1"/>
  <c r="R20" i="1"/>
  <c r="C21" i="1"/>
  <c r="J20" i="1"/>
  <c r="Y5" i="2"/>
  <c r="X18" i="2"/>
  <c r="C22" i="1" l="1"/>
  <c r="J21" i="1"/>
  <c r="K22" i="1"/>
  <c r="R21" i="1"/>
  <c r="Z5" i="2"/>
  <c r="Y18" i="2"/>
  <c r="K23" i="1" l="1"/>
  <c r="R22" i="1"/>
  <c r="C23" i="1"/>
  <c r="J22" i="1"/>
  <c r="AA5" i="2"/>
  <c r="Z18" i="2"/>
  <c r="C24" i="1" l="1"/>
  <c r="J23" i="1"/>
  <c r="K24" i="1"/>
  <c r="R23" i="1"/>
  <c r="AB5" i="2"/>
  <c r="AA18" i="2"/>
  <c r="K25" i="1" l="1"/>
  <c r="R24" i="1"/>
  <c r="C25" i="1"/>
  <c r="J24" i="1"/>
  <c r="AC5" i="2"/>
  <c r="AB18" i="2"/>
  <c r="C26" i="1" l="1"/>
  <c r="J25" i="1"/>
  <c r="K26" i="1"/>
  <c r="R25" i="1"/>
  <c r="AC18" i="2"/>
  <c r="AD5" i="2"/>
  <c r="K27" i="1" l="1"/>
  <c r="R26" i="1"/>
  <c r="C27" i="1"/>
  <c r="J26" i="1"/>
  <c r="AE5" i="2"/>
  <c r="AE18" i="2" s="1"/>
  <c r="G30" i="1" s="1"/>
  <c r="AD18" i="2"/>
  <c r="C28" i="1" l="1"/>
  <c r="J27" i="1"/>
  <c r="K28" i="1"/>
  <c r="R27" i="1"/>
  <c r="K29" i="1" l="1"/>
  <c r="R28" i="1"/>
  <c r="C29" i="1"/>
  <c r="J28" i="1"/>
  <c r="J29" i="1" l="1"/>
  <c r="C30" i="1"/>
  <c r="J30" i="1" s="1"/>
  <c r="R29" i="1"/>
  <c r="K30" i="1"/>
  <c r="R30" i="1" s="1"/>
</calcChain>
</file>

<file path=xl/sharedStrings.xml><?xml version="1.0" encoding="utf-8"?>
<sst xmlns="http://schemas.openxmlformats.org/spreadsheetml/2006/main" count="60" uniqueCount="36">
  <si>
    <t>Descripcion</t>
  </si>
  <si>
    <t>Pagos Nomina</t>
  </si>
  <si>
    <t>Generales (Comunicaciones y Transporte, Fletes y Acarreos)</t>
  </si>
  <si>
    <t>Depreciaciones(Herramientas y equipos de comunicación y computación)</t>
  </si>
  <si>
    <t>Mantenimiento de equipos</t>
  </si>
  <si>
    <t>Reparacion de Redes</t>
  </si>
  <si>
    <t>Servicios publicos(Aseo, energia y telecomunicaciones)</t>
  </si>
  <si>
    <t>Otros costos de operación y mantenimiento (Materiales para construccion)</t>
  </si>
  <si>
    <t>Total</t>
  </si>
  <si>
    <t>tuberia</t>
  </si>
  <si>
    <t>Excavación maquina alcantarillado y acueducto</t>
  </si>
  <si>
    <t>Relleno material sitio compactado cilíndrico.</t>
  </si>
  <si>
    <t>Relleno roca muerta compactado-cilindro</t>
  </si>
  <si>
    <t>Retiro mat. Excav. A máquina (sin transporte)</t>
  </si>
  <si>
    <t>Mortero relleno fino bloque concreto</t>
  </si>
  <si>
    <t>Mortero de pega para bloque</t>
  </si>
  <si>
    <t>Tubería PVC novafort 16"</t>
  </si>
  <si>
    <t>Tubería PVC novafort 18"</t>
  </si>
  <si>
    <t>Tubería PVC novafort 20"</t>
  </si>
  <si>
    <t>Tubería PVC novaloc astm 24" sanit"</t>
  </si>
  <si>
    <t>total</t>
  </si>
  <si>
    <t xml:space="preserve">Alternativa </t>
  </si>
  <si>
    <t xml:space="preserve">Costo Total </t>
  </si>
  <si>
    <t>Alternativa 1 aprovechamiento del sistema existente.</t>
  </si>
  <si>
    <t xml:space="preserve">Total </t>
  </si>
  <si>
    <t>Alternativa 2 proyección sistema alcantarillado nuevo</t>
  </si>
  <si>
    <t>Año</t>
  </si>
  <si>
    <t>Alternativa 1</t>
  </si>
  <si>
    <t>Alternativa 2</t>
  </si>
  <si>
    <t>Tubería PVC novafort 8"</t>
  </si>
  <si>
    <t>Tubería PVC novafort 10"</t>
  </si>
  <si>
    <t>Tubería PVC novafort 12"</t>
  </si>
  <si>
    <t>Tubería PVC Aligerada RIB LOC 14"</t>
  </si>
  <si>
    <t>Tubería PVC novafort 6"</t>
  </si>
  <si>
    <t>Servicios publicos (Aseo, energia y telecomunicaciones)</t>
  </si>
  <si>
    <t xml:space="preserve">Item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</si>
</sst>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164" fontId="0" fillId="0" borderId="2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Border="1" applyAlignment="1">
      <alignment horizontal="right" vertical="center" wrapText="1"/>
    </xf>
    <xf numFmtId="0" fontId="3" fillId="0" borderId="2" xfId="0" applyFont="1" applyBorder="1"/>
    <xf numFmtId="164" fontId="3" fillId="0" borderId="2" xfId="0" applyNumberFormat="1" applyFont="1" applyBorder="1" applyAlignment="1">
      <alignment horizontal="right"/>
    </xf>
    <xf numFmtId="164" fontId="2" fillId="0" borderId="2" xfId="0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horizontal="right"/>
    </xf>
    <xf numFmtId="1" fontId="4" fillId="0" borderId="2" xfId="0" applyNumberFormat="1" applyFont="1" applyBorder="1" applyAlignment="1">
      <alignment horizontal="center"/>
    </xf>
    <xf numFmtId="0" fontId="3" fillId="0" borderId="14" xfId="0" applyFont="1" applyBorder="1"/>
    <xf numFmtId="164" fontId="3" fillId="0" borderId="7" xfId="0" applyNumberFormat="1" applyFont="1" applyBorder="1" applyAlignment="1">
      <alignment horizontal="right"/>
    </xf>
    <xf numFmtId="0" fontId="3" fillId="0" borderId="0" xfId="0" applyFont="1" applyBorder="1"/>
    <xf numFmtId="1" fontId="4" fillId="0" borderId="0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3" fillId="0" borderId="15" xfId="0" applyFont="1" applyBorder="1"/>
    <xf numFmtId="0" fontId="2" fillId="0" borderId="27" xfId="0" applyFont="1" applyBorder="1" applyAlignment="1">
      <alignment horizontal="left" vertical="center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1" fontId="4" fillId="0" borderId="13" xfId="0" applyNumberFormat="1" applyFont="1" applyBorder="1" applyAlignment="1">
      <alignment horizontal="center"/>
    </xf>
    <xf numFmtId="0" fontId="2" fillId="0" borderId="29" xfId="0" applyFont="1" applyBorder="1" applyAlignment="1">
      <alignment horizontal="left" vertical="center"/>
    </xf>
    <xf numFmtId="0" fontId="2" fillId="0" borderId="26" xfId="0" applyFont="1" applyBorder="1" applyAlignment="1">
      <alignment horizontal="center" vertical="center"/>
    </xf>
    <xf numFmtId="164" fontId="3" fillId="0" borderId="30" xfId="0" applyNumberFormat="1" applyFont="1" applyBorder="1" applyAlignment="1">
      <alignment horizontal="right"/>
    </xf>
    <xf numFmtId="1" fontId="1" fillId="0" borderId="1" xfId="0" applyNumberFormat="1" applyFont="1" applyBorder="1" applyAlignment="1">
      <alignment horizontal="center" vertical="center"/>
    </xf>
    <xf numFmtId="1" fontId="1" fillId="0" borderId="24" xfId="0" applyNumberFormat="1" applyFont="1" applyBorder="1" applyAlignment="1">
      <alignment horizontal="center" vertical="center"/>
    </xf>
    <xf numFmtId="1" fontId="4" fillId="0" borderId="22" xfId="0" applyNumberFormat="1" applyFont="1" applyBorder="1" applyAlignment="1">
      <alignment horizontal="center"/>
    </xf>
    <xf numFmtId="1" fontId="4" fillId="0" borderId="23" xfId="0" applyNumberFormat="1" applyFont="1" applyBorder="1" applyAlignment="1">
      <alignment horizontal="center"/>
    </xf>
    <xf numFmtId="1" fontId="4" fillId="0" borderId="31" xfId="0" applyNumberFormat="1" applyFont="1" applyBorder="1" applyAlignment="1">
      <alignment horizontal="center"/>
    </xf>
    <xf numFmtId="164" fontId="3" fillId="0" borderId="32" xfId="0" applyNumberFormat="1" applyFont="1" applyBorder="1"/>
    <xf numFmtId="164" fontId="3" fillId="0" borderId="33" xfId="0" applyNumberFormat="1" applyFont="1" applyBorder="1"/>
    <xf numFmtId="164" fontId="3" fillId="0" borderId="14" xfId="0" applyNumberFormat="1" applyFont="1" applyBorder="1" applyAlignment="1">
      <alignment horizontal="right"/>
    </xf>
    <xf numFmtId="164" fontId="3" fillId="0" borderId="15" xfId="0" applyNumberFormat="1" applyFont="1" applyBorder="1" applyAlignment="1">
      <alignment horizontal="right"/>
    </xf>
    <xf numFmtId="164" fontId="3" fillId="0" borderId="34" xfId="0" applyNumberFormat="1" applyFont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3" fillId="0" borderId="8" xfId="0" applyNumberFormat="1" applyFont="1" applyBorder="1" applyAlignment="1">
      <alignment horizontal="right"/>
    </xf>
    <xf numFmtId="164" fontId="3" fillId="0" borderId="11" xfId="0" applyNumberFormat="1" applyFont="1" applyBorder="1" applyAlignment="1">
      <alignment horizontal="right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right" vertical="center"/>
    </xf>
    <xf numFmtId="164" fontId="3" fillId="0" borderId="12" xfId="0" applyNumberFormat="1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10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1" fontId="3" fillId="0" borderId="12" xfId="0" applyNumberFormat="1" applyFont="1" applyBorder="1" applyAlignment="1">
      <alignment horizontal="right" vertical="center"/>
    </xf>
    <xf numFmtId="164" fontId="3" fillId="0" borderId="9" xfId="0" applyNumberFormat="1" applyFont="1" applyBorder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/>
    </xf>
    <xf numFmtId="164" fontId="3" fillId="0" borderId="10" xfId="0" applyNumberFormat="1" applyFont="1" applyBorder="1" applyAlignment="1">
      <alignment horizontal="right" vertical="center"/>
    </xf>
    <xf numFmtId="164" fontId="3" fillId="0" borderId="14" xfId="0" applyNumberFormat="1" applyFont="1" applyBorder="1" applyAlignment="1">
      <alignment horizontal="right" vertical="center"/>
    </xf>
    <xf numFmtId="164" fontId="3" fillId="0" borderId="16" xfId="0" applyNumberFormat="1" applyFont="1" applyBorder="1" applyAlignment="1">
      <alignment horizontal="right" vertical="center"/>
    </xf>
    <xf numFmtId="164" fontId="3" fillId="0" borderId="17" xfId="0" applyNumberFormat="1" applyFont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/>
    </xf>
    <xf numFmtId="164" fontId="3" fillId="0" borderId="18" xfId="0" applyNumberFormat="1" applyFont="1" applyBorder="1" applyAlignment="1">
      <alignment horizontal="right" vertical="center"/>
    </xf>
    <xf numFmtId="164" fontId="3" fillId="0" borderId="19" xfId="0" applyNumberFormat="1" applyFont="1" applyBorder="1" applyAlignment="1">
      <alignment horizontal="right" vertical="center"/>
    </xf>
    <xf numFmtId="164" fontId="3" fillId="0" borderId="20" xfId="0" applyNumberFormat="1" applyFont="1" applyBorder="1" applyAlignment="1">
      <alignment horizontal="right" vertical="center"/>
    </xf>
    <xf numFmtId="164" fontId="3" fillId="0" borderId="21" xfId="0" applyNumberFormat="1" applyFont="1" applyBorder="1" applyAlignment="1">
      <alignment horizontal="right" vertical="center"/>
    </xf>
    <xf numFmtId="164" fontId="3" fillId="0" borderId="22" xfId="0" applyNumberFormat="1" applyFont="1" applyBorder="1" applyAlignment="1">
      <alignment horizontal="right" vertical="center"/>
    </xf>
    <xf numFmtId="164" fontId="3" fillId="0" borderId="23" xfId="0" applyNumberFormat="1" applyFont="1" applyBorder="1" applyAlignment="1">
      <alignment horizontal="right" vertical="center"/>
    </xf>
    <xf numFmtId="164" fontId="3" fillId="0" borderId="24" xfId="0" applyNumberFormat="1" applyFont="1" applyBorder="1" applyAlignment="1">
      <alignment horizontal="right" vertical="center"/>
    </xf>
    <xf numFmtId="164" fontId="3" fillId="0" borderId="25" xfId="0" applyNumberFormat="1" applyFont="1" applyBorder="1" applyAlignment="1">
      <alignment horizontal="right" vertical="center"/>
    </xf>
    <xf numFmtId="164" fontId="3" fillId="0" borderId="1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9"/>
  <sheetViews>
    <sheetView showGridLines="0" tabSelected="1" workbookViewId="0">
      <selection activeCell="O12" sqref="O12"/>
    </sheetView>
  </sheetViews>
  <sheetFormatPr baseColWidth="10" defaultRowHeight="15.75" x14ac:dyDescent="0.25"/>
  <cols>
    <col min="1" max="1" width="3.140625" style="42" customWidth="1"/>
    <col min="2" max="2" width="9.140625" style="42" customWidth="1"/>
    <col min="3" max="3" width="16.5703125" style="42" bestFit="1" customWidth="1"/>
    <col min="4" max="4" width="26" style="42" customWidth="1"/>
    <col min="5" max="5" width="27.85546875" style="42" customWidth="1"/>
    <col min="6" max="6" width="14.7109375" style="42" customWidth="1"/>
    <col min="7" max="7" width="18.28515625" style="42" customWidth="1"/>
    <col min="8" max="8" width="19.7109375" style="42" customWidth="1"/>
    <col min="9" max="9" width="26" style="42" customWidth="1"/>
    <col min="10" max="10" width="18.28515625" style="42" bestFit="1" customWidth="1"/>
    <col min="11" max="11" width="16.5703125" style="42" bestFit="1" customWidth="1"/>
    <col min="12" max="12" width="26.28515625" style="42" customWidth="1"/>
    <col min="13" max="13" width="28" style="42" customWidth="1"/>
    <col min="14" max="14" width="16" style="42" customWidth="1"/>
    <col min="15" max="15" width="16.85546875" style="42" customWidth="1"/>
    <col min="16" max="16" width="20.42578125" style="42" customWidth="1"/>
    <col min="17" max="17" width="26.85546875" style="42" customWidth="1"/>
    <col min="18" max="18" width="20.42578125" style="42" customWidth="1"/>
    <col min="19" max="16384" width="11.42578125" style="42"/>
  </cols>
  <sheetData>
    <row r="1" spans="2:18" ht="16.5" thickBot="1" x14ac:dyDescent="0.3"/>
    <row r="2" spans="2:18" x14ac:dyDescent="0.25">
      <c r="B2" s="38"/>
      <c r="C2" s="39" t="s">
        <v>27</v>
      </c>
      <c r="D2" s="40"/>
      <c r="E2" s="40"/>
      <c r="F2" s="40"/>
      <c r="G2" s="40"/>
      <c r="H2" s="40"/>
      <c r="I2" s="40"/>
      <c r="J2" s="41"/>
      <c r="K2" s="65" t="s">
        <v>28</v>
      </c>
      <c r="L2" s="40"/>
      <c r="M2" s="40"/>
      <c r="N2" s="40"/>
      <c r="O2" s="40"/>
      <c r="P2" s="40"/>
      <c r="Q2" s="40"/>
      <c r="R2" s="41"/>
    </row>
    <row r="3" spans="2:18" s="48" customFormat="1" ht="47.25" customHeight="1" x14ac:dyDescent="0.25">
      <c r="B3" s="43" t="s">
        <v>26</v>
      </c>
      <c r="C3" s="44" t="s">
        <v>1</v>
      </c>
      <c r="D3" s="45" t="s">
        <v>2</v>
      </c>
      <c r="E3" s="45" t="s">
        <v>3</v>
      </c>
      <c r="F3" s="45" t="s">
        <v>4</v>
      </c>
      <c r="G3" s="45" t="s">
        <v>5</v>
      </c>
      <c r="H3" s="45" t="s">
        <v>34</v>
      </c>
      <c r="I3" s="45" t="s">
        <v>7</v>
      </c>
      <c r="J3" s="46" t="s">
        <v>8</v>
      </c>
      <c r="K3" s="47" t="s">
        <v>1</v>
      </c>
      <c r="L3" s="45" t="s">
        <v>2</v>
      </c>
      <c r="M3" s="45" t="s">
        <v>3</v>
      </c>
      <c r="N3" s="45" t="s">
        <v>4</v>
      </c>
      <c r="O3" s="45" t="s">
        <v>5</v>
      </c>
      <c r="P3" s="45" t="s">
        <v>34</v>
      </c>
      <c r="Q3" s="45" t="s">
        <v>7</v>
      </c>
      <c r="R3" s="46" t="s">
        <v>8</v>
      </c>
    </row>
    <row r="4" spans="2:18" x14ac:dyDescent="0.25">
      <c r="B4" s="49">
        <v>2015</v>
      </c>
      <c r="C4" s="50">
        <f>1700000*12</f>
        <v>20400000</v>
      </c>
      <c r="D4" s="51">
        <f>+(80000+140000)*12</f>
        <v>2640000</v>
      </c>
      <c r="E4" s="51">
        <v>468900</v>
      </c>
      <c r="F4" s="51">
        <v>220800</v>
      </c>
      <c r="G4" s="51">
        <f>+O4</f>
        <v>468000</v>
      </c>
      <c r="H4" s="51">
        <f>+P4</f>
        <v>1310000</v>
      </c>
      <c r="I4" s="51">
        <f>+Q4</f>
        <v>200000</v>
      </c>
      <c r="J4" s="52">
        <f>+SUM(C4:I4)</f>
        <v>25707700</v>
      </c>
      <c r="K4" s="53">
        <f>1700000*12</f>
        <v>20400000</v>
      </c>
      <c r="L4" s="51">
        <f>+(80000+140000)*12</f>
        <v>2640000</v>
      </c>
      <c r="M4" s="51">
        <v>468900</v>
      </c>
      <c r="N4" s="51">
        <f>+F4</f>
        <v>220800</v>
      </c>
      <c r="O4" s="51">
        <v>468000</v>
      </c>
      <c r="P4" s="51">
        <v>1310000</v>
      </c>
      <c r="Q4" s="51">
        <v>200000</v>
      </c>
      <c r="R4" s="52">
        <f>+SUM(K4:Q4)</f>
        <v>25707700</v>
      </c>
    </row>
    <row r="5" spans="2:18" x14ac:dyDescent="0.25">
      <c r="B5" s="49">
        <v>2016</v>
      </c>
      <c r="C5" s="50">
        <f>+(C4*0.018)+C4</f>
        <v>20767200</v>
      </c>
      <c r="D5" s="51">
        <f>+(D4*0.018)+D4</f>
        <v>2687520</v>
      </c>
      <c r="E5" s="51">
        <f>+(E4*0.018)+E4</f>
        <v>477340.2</v>
      </c>
      <c r="F5" s="51">
        <f>+(F4*0.018)+F4</f>
        <v>224774.39999999999</v>
      </c>
      <c r="G5" s="51">
        <f>+(G4*0.018)+G4</f>
        <v>476424</v>
      </c>
      <c r="H5" s="51">
        <f>+(H4*0.018)+H4</f>
        <v>1333580</v>
      </c>
      <c r="I5" s="51">
        <f>+(I4*0.018)+I4</f>
        <v>203600</v>
      </c>
      <c r="J5" s="52">
        <f>+SUM(C5:I5)</f>
        <v>26170438.599999998</v>
      </c>
      <c r="K5" s="53">
        <f>+(K4*0.018)+K4</f>
        <v>20767200</v>
      </c>
      <c r="L5" s="51">
        <f>+(L4*0.018)+L4</f>
        <v>2687520</v>
      </c>
      <c r="M5" s="51">
        <f t="shared" ref="M5:M29" si="0">+(M4*0.018)+M4</f>
        <v>477340.2</v>
      </c>
      <c r="N5" s="51">
        <f t="shared" ref="N5:N29" si="1">+(N4*0.018)+N4</f>
        <v>224774.39999999999</v>
      </c>
      <c r="O5" s="51">
        <f t="shared" ref="O5:O29" si="2">+(O4*0.018)+O4</f>
        <v>476424</v>
      </c>
      <c r="P5" s="51">
        <f t="shared" ref="P5:P29" si="3">+(P4*0.018)+P4</f>
        <v>1333580</v>
      </c>
      <c r="Q5" s="51">
        <f t="shared" ref="Q5:Q29" si="4">+(Q4*0.018)+Q4</f>
        <v>203600</v>
      </c>
      <c r="R5" s="52">
        <f t="shared" ref="R5:R30" si="5">+SUM(K5:Q5)</f>
        <v>26170438.599999998</v>
      </c>
    </row>
    <row r="6" spans="2:18" x14ac:dyDescent="0.25">
      <c r="B6" s="49">
        <v>2017</v>
      </c>
      <c r="C6" s="50">
        <f>+(C5*0.018)+C5</f>
        <v>21141009.600000001</v>
      </c>
      <c r="D6" s="51">
        <f>+(D5*0.018)+D5</f>
        <v>2735895.36</v>
      </c>
      <c r="E6" s="51">
        <f>+(E5*0.018)+E5</f>
        <v>485932.3236</v>
      </c>
      <c r="F6" s="51">
        <f>+(F5*0.018)+F5</f>
        <v>228820.33919999999</v>
      </c>
      <c r="G6" s="51">
        <f>+(G5*0.018)+G5</f>
        <v>484999.63199999998</v>
      </c>
      <c r="H6" s="51">
        <f>+(H5*0.018)+H5</f>
        <v>1357584.44</v>
      </c>
      <c r="I6" s="51">
        <f>+(I5*0.018)+I5</f>
        <v>207264.8</v>
      </c>
      <c r="J6" s="52">
        <f>+SUM(C6:I6)</f>
        <v>26641506.494800005</v>
      </c>
      <c r="K6" s="53">
        <f>+(K5*0.018)+K5</f>
        <v>21141009.600000001</v>
      </c>
      <c r="L6" s="51">
        <f t="shared" ref="L6:L29" si="6">+(L5*0.018)+L5</f>
        <v>2735895.36</v>
      </c>
      <c r="M6" s="51">
        <f t="shared" si="0"/>
        <v>485932.3236</v>
      </c>
      <c r="N6" s="51">
        <f t="shared" si="1"/>
        <v>228820.33919999999</v>
      </c>
      <c r="O6" s="51">
        <f t="shared" si="2"/>
        <v>484999.63199999998</v>
      </c>
      <c r="P6" s="51">
        <f t="shared" si="3"/>
        <v>1357584.44</v>
      </c>
      <c r="Q6" s="51">
        <f t="shared" si="4"/>
        <v>207264.8</v>
      </c>
      <c r="R6" s="52">
        <f t="shared" si="5"/>
        <v>26641506.494800005</v>
      </c>
    </row>
    <row r="7" spans="2:18" x14ac:dyDescent="0.25">
      <c r="B7" s="49">
        <v>2018</v>
      </c>
      <c r="C7" s="50">
        <f>+(C6*0.018)+C6</f>
        <v>21521547.772800002</v>
      </c>
      <c r="D7" s="51">
        <f>+(D6*0.018)+D6</f>
        <v>2785141.4764799997</v>
      </c>
      <c r="E7" s="51">
        <f>+(E6*0.018)+E6</f>
        <v>494679.10542480001</v>
      </c>
      <c r="F7" s="51">
        <f>+(F6*0.018)+F6</f>
        <v>232939.10530559998</v>
      </c>
      <c r="G7" s="51">
        <f>+(G6*0.018)+G6</f>
        <v>493729.62537599995</v>
      </c>
      <c r="H7" s="51">
        <f>+(H6*0.018)+H6</f>
        <v>1382020.9599200001</v>
      </c>
      <c r="I7" s="51">
        <f>+(I6*0.018)+I6</f>
        <v>210995.56639999998</v>
      </c>
      <c r="J7" s="52">
        <f>+SUM(C7:I7)</f>
        <v>27121053.611706402</v>
      </c>
      <c r="K7" s="53">
        <f>+(K6*0.018)+K6</f>
        <v>21521547.772800002</v>
      </c>
      <c r="L7" s="51">
        <f t="shared" si="6"/>
        <v>2785141.4764799997</v>
      </c>
      <c r="M7" s="51">
        <f t="shared" si="0"/>
        <v>494679.10542480001</v>
      </c>
      <c r="N7" s="51">
        <f t="shared" si="1"/>
        <v>232939.10530559998</v>
      </c>
      <c r="O7" s="51">
        <f t="shared" si="2"/>
        <v>493729.62537599995</v>
      </c>
      <c r="P7" s="51">
        <f t="shared" si="3"/>
        <v>1382020.9599200001</v>
      </c>
      <c r="Q7" s="51">
        <f t="shared" si="4"/>
        <v>210995.56639999998</v>
      </c>
      <c r="R7" s="52">
        <f t="shared" si="5"/>
        <v>27121053.611706402</v>
      </c>
    </row>
    <row r="8" spans="2:18" x14ac:dyDescent="0.25">
      <c r="B8" s="49">
        <v>2019</v>
      </c>
      <c r="C8" s="50">
        <f>+(C7*0.018)+C7</f>
        <v>21908935.632710401</v>
      </c>
      <c r="D8" s="51">
        <f>+(D7*0.018)+D7</f>
        <v>2835274.0230566398</v>
      </c>
      <c r="E8" s="51">
        <f>+(E7*0.018)+E7</f>
        <v>503583.32932244643</v>
      </c>
      <c r="F8" s="51">
        <f>+(F7*0.018)+F7</f>
        <v>237132.00920110077</v>
      </c>
      <c r="G8" s="51">
        <f>+(G7*0.018)+G7</f>
        <v>502616.75863276795</v>
      </c>
      <c r="H8" s="51">
        <f>+(H7*0.018)+H7</f>
        <v>1406897.3371985601</v>
      </c>
      <c r="I8" s="51">
        <f>+(I7*0.018)+I7</f>
        <v>214793.48659519997</v>
      </c>
      <c r="J8" s="52">
        <f>+SUM(C8:I8)</f>
        <v>27609232.576717116</v>
      </c>
      <c r="K8" s="53">
        <f>+(K7*0.018)+K7</f>
        <v>21908935.632710401</v>
      </c>
      <c r="L8" s="51">
        <f t="shared" si="6"/>
        <v>2835274.0230566398</v>
      </c>
      <c r="M8" s="51">
        <f t="shared" si="0"/>
        <v>503583.32932244643</v>
      </c>
      <c r="N8" s="51">
        <f t="shared" si="1"/>
        <v>237132.00920110077</v>
      </c>
      <c r="O8" s="51">
        <f t="shared" si="2"/>
        <v>502616.75863276795</v>
      </c>
      <c r="P8" s="51">
        <f t="shared" si="3"/>
        <v>1406897.3371985601</v>
      </c>
      <c r="Q8" s="51">
        <f t="shared" si="4"/>
        <v>214793.48659519997</v>
      </c>
      <c r="R8" s="52">
        <f t="shared" si="5"/>
        <v>27609232.576717116</v>
      </c>
    </row>
    <row r="9" spans="2:18" x14ac:dyDescent="0.25">
      <c r="B9" s="49">
        <v>2020</v>
      </c>
      <c r="C9" s="50">
        <f>+(C8*0.018)+C8</f>
        <v>22303296.474099189</v>
      </c>
      <c r="D9" s="51">
        <f>+(D8*0.018)+D8</f>
        <v>2886308.9554716595</v>
      </c>
      <c r="E9" s="51">
        <f>+(E8*0.018)+E8</f>
        <v>512647.82925025048</v>
      </c>
      <c r="F9" s="51">
        <f>+(F8*0.018)+F8</f>
        <v>241400.38536672058</v>
      </c>
      <c r="G9" s="51">
        <f>+(G8*0.018)+G8</f>
        <v>511663.86028815777</v>
      </c>
      <c r="H9" s="51">
        <f>+(H8*0.018)+H8</f>
        <v>1432221.4892681341</v>
      </c>
      <c r="I9" s="51">
        <f>+(I8*0.018)+I8</f>
        <v>218659.76935391358</v>
      </c>
      <c r="J9" s="52">
        <f>+SUM(C9:I9)</f>
        <v>28106198.763098028</v>
      </c>
      <c r="K9" s="53">
        <f>+(K8*0.018)+K8</f>
        <v>22303296.474099189</v>
      </c>
      <c r="L9" s="51">
        <f t="shared" si="6"/>
        <v>2886308.9554716595</v>
      </c>
      <c r="M9" s="51">
        <f t="shared" si="0"/>
        <v>512647.82925025048</v>
      </c>
      <c r="N9" s="51">
        <f t="shared" si="1"/>
        <v>241400.38536672058</v>
      </c>
      <c r="O9" s="51">
        <f t="shared" si="2"/>
        <v>511663.86028815777</v>
      </c>
      <c r="P9" s="51">
        <f t="shared" si="3"/>
        <v>1432221.4892681341</v>
      </c>
      <c r="Q9" s="51">
        <f t="shared" si="4"/>
        <v>218659.76935391358</v>
      </c>
      <c r="R9" s="52">
        <f t="shared" si="5"/>
        <v>28106198.763098028</v>
      </c>
    </row>
    <row r="10" spans="2:18" x14ac:dyDescent="0.25">
      <c r="B10" s="49">
        <v>2021</v>
      </c>
      <c r="C10" s="50">
        <f>+(C9*0.018)+C9</f>
        <v>22704755.810632974</v>
      </c>
      <c r="D10" s="51">
        <f>+(D9*0.018)+D9</f>
        <v>2938262.5166701493</v>
      </c>
      <c r="E10" s="51">
        <f>+(E9*0.018)+E9</f>
        <v>521875.490176755</v>
      </c>
      <c r="F10" s="51">
        <f>+(F9*0.018)+F9</f>
        <v>245745.59230332155</v>
      </c>
      <c r="G10" s="51">
        <f>+(G9*0.018)+G9</f>
        <v>520873.8097733446</v>
      </c>
      <c r="H10" s="51">
        <f>+(H9*0.018)+H9</f>
        <v>1458001.4760749605</v>
      </c>
      <c r="I10" s="51">
        <f>+(I9*0.018)+I9</f>
        <v>222595.64520228404</v>
      </c>
      <c r="J10" s="52">
        <f>+SUM(C10:I10)</f>
        <v>28612110.340833787</v>
      </c>
      <c r="K10" s="53">
        <f>+(K9*0.018)+K9</f>
        <v>22704755.810632974</v>
      </c>
      <c r="L10" s="51">
        <f t="shared" si="6"/>
        <v>2938262.5166701493</v>
      </c>
      <c r="M10" s="51">
        <f t="shared" si="0"/>
        <v>521875.490176755</v>
      </c>
      <c r="N10" s="51">
        <f t="shared" si="1"/>
        <v>245745.59230332155</v>
      </c>
      <c r="O10" s="51">
        <f t="shared" si="2"/>
        <v>520873.8097733446</v>
      </c>
      <c r="P10" s="51">
        <f t="shared" si="3"/>
        <v>1458001.4760749605</v>
      </c>
      <c r="Q10" s="51">
        <f t="shared" si="4"/>
        <v>222595.64520228404</v>
      </c>
      <c r="R10" s="52">
        <f t="shared" si="5"/>
        <v>28612110.340833787</v>
      </c>
    </row>
    <row r="11" spans="2:18" x14ac:dyDescent="0.25">
      <c r="B11" s="49">
        <v>2022</v>
      </c>
      <c r="C11" s="50">
        <f>+(C10*0.018)+C10</f>
        <v>23113441.415224366</v>
      </c>
      <c r="D11" s="51">
        <f>+(D10*0.018)+D10</f>
        <v>2991151.2419702122</v>
      </c>
      <c r="E11" s="51">
        <f>+(E10*0.018)+E10</f>
        <v>531269.24899993662</v>
      </c>
      <c r="F11" s="51">
        <f>+(F10*0.018)+F10</f>
        <v>250169.01296478134</v>
      </c>
      <c r="G11" s="51">
        <f>+(G10*0.018)+G10</f>
        <v>530249.53834926477</v>
      </c>
      <c r="H11" s="51">
        <f>+(H10*0.018)+H10</f>
        <v>1484245.5026443098</v>
      </c>
      <c r="I11" s="51">
        <f>+(I10*0.018)+I10</f>
        <v>226602.36681592514</v>
      </c>
      <c r="J11" s="52">
        <f>+SUM(C11:I11)</f>
        <v>29127128.326968797</v>
      </c>
      <c r="K11" s="53">
        <f>+(K10*0.018)+K10</f>
        <v>23113441.415224366</v>
      </c>
      <c r="L11" s="51">
        <f t="shared" si="6"/>
        <v>2991151.2419702122</v>
      </c>
      <c r="M11" s="51">
        <f t="shared" si="0"/>
        <v>531269.24899993662</v>
      </c>
      <c r="N11" s="51">
        <f t="shared" si="1"/>
        <v>250169.01296478134</v>
      </c>
      <c r="O11" s="51">
        <f t="shared" si="2"/>
        <v>530249.53834926477</v>
      </c>
      <c r="P11" s="51">
        <f t="shared" si="3"/>
        <v>1484245.5026443098</v>
      </c>
      <c r="Q11" s="51">
        <f t="shared" si="4"/>
        <v>226602.36681592514</v>
      </c>
      <c r="R11" s="52">
        <f t="shared" si="5"/>
        <v>29127128.326968797</v>
      </c>
    </row>
    <row r="12" spans="2:18" x14ac:dyDescent="0.25">
      <c r="B12" s="49">
        <v>2023</v>
      </c>
      <c r="C12" s="50">
        <f>+(C11*0.018)+C11</f>
        <v>23529483.360698406</v>
      </c>
      <c r="D12" s="51">
        <f>+(D11*0.018)+D11</f>
        <v>3044991.9643256762</v>
      </c>
      <c r="E12" s="51">
        <f>+(E11*0.018)+E11</f>
        <v>540832.09548193542</v>
      </c>
      <c r="F12" s="51">
        <f>+(F11*0.018)+F11</f>
        <v>254672.0551981474</v>
      </c>
      <c r="G12" s="51">
        <f>+(G11*0.018)+G11</f>
        <v>539794.03003955155</v>
      </c>
      <c r="H12" s="51">
        <f>+(H11*0.018)+H11</f>
        <v>1510961.9216919073</v>
      </c>
      <c r="I12" s="51">
        <f>+(I11*0.018)+I11</f>
        <v>230681.2094186118</v>
      </c>
      <c r="J12" s="52">
        <f>+SUM(C12:I12)</f>
        <v>29651416.636854239</v>
      </c>
      <c r="K12" s="53">
        <f>+(K11*0.018)+K11</f>
        <v>23529483.360698406</v>
      </c>
      <c r="L12" s="51">
        <f t="shared" si="6"/>
        <v>3044991.9643256762</v>
      </c>
      <c r="M12" s="51">
        <f t="shared" si="0"/>
        <v>540832.09548193542</v>
      </c>
      <c r="N12" s="51">
        <f t="shared" si="1"/>
        <v>254672.0551981474</v>
      </c>
      <c r="O12" s="51">
        <f t="shared" si="2"/>
        <v>539794.03003955155</v>
      </c>
      <c r="P12" s="51">
        <f t="shared" si="3"/>
        <v>1510961.9216919073</v>
      </c>
      <c r="Q12" s="51">
        <f t="shared" si="4"/>
        <v>230681.2094186118</v>
      </c>
      <c r="R12" s="52">
        <f t="shared" si="5"/>
        <v>29651416.636854239</v>
      </c>
    </row>
    <row r="13" spans="2:18" x14ac:dyDescent="0.25">
      <c r="B13" s="49">
        <v>2024</v>
      </c>
      <c r="C13" s="50">
        <f>+(C12*0.018)+C12</f>
        <v>23953014.061190978</v>
      </c>
      <c r="D13" s="51">
        <f>+(D12*0.018)+D12</f>
        <v>3099801.8196835383</v>
      </c>
      <c r="E13" s="51">
        <f>+(E12*0.018)+E12</f>
        <v>550567.07320061023</v>
      </c>
      <c r="F13" s="51">
        <f>+(F12*0.018)+F12</f>
        <v>259256.15219171406</v>
      </c>
      <c r="G13" s="51">
        <f>+(G12*0.018)+G12</f>
        <v>549510.32258026348</v>
      </c>
      <c r="H13" s="51">
        <f>+(H12*0.018)+H12</f>
        <v>1538159.2362823617</v>
      </c>
      <c r="I13" s="51">
        <f>+(I12*0.018)+I12</f>
        <v>234833.47118814682</v>
      </c>
      <c r="J13" s="52">
        <f>+SUM(C13:I13)</f>
        <v>30185142.136317607</v>
      </c>
      <c r="K13" s="53">
        <f>+(K12*0.018)+K12</f>
        <v>23953014.061190978</v>
      </c>
      <c r="L13" s="51">
        <f t="shared" si="6"/>
        <v>3099801.8196835383</v>
      </c>
      <c r="M13" s="51">
        <f t="shared" si="0"/>
        <v>550567.07320061023</v>
      </c>
      <c r="N13" s="51">
        <f t="shared" si="1"/>
        <v>259256.15219171406</v>
      </c>
      <c r="O13" s="51">
        <f t="shared" si="2"/>
        <v>549510.32258026348</v>
      </c>
      <c r="P13" s="51">
        <f t="shared" si="3"/>
        <v>1538159.2362823617</v>
      </c>
      <c r="Q13" s="51">
        <f t="shared" si="4"/>
        <v>234833.47118814682</v>
      </c>
      <c r="R13" s="52">
        <f t="shared" si="5"/>
        <v>30185142.136317607</v>
      </c>
    </row>
    <row r="14" spans="2:18" x14ac:dyDescent="0.25">
      <c r="B14" s="49">
        <v>2025</v>
      </c>
      <c r="C14" s="50">
        <f>+(C13*0.018)+C13</f>
        <v>24384168.314292416</v>
      </c>
      <c r="D14" s="51">
        <f>+(D13*0.018)+D13</f>
        <v>3155598.2524378421</v>
      </c>
      <c r="E14" s="51">
        <f>+(E13*0.018)+E13</f>
        <v>560477.2805182212</v>
      </c>
      <c r="F14" s="51">
        <f>+(F13*0.018)+F13</f>
        <v>263922.76293116494</v>
      </c>
      <c r="G14" s="51">
        <f>+(G13*0.018)+G13</f>
        <v>559401.50838670821</v>
      </c>
      <c r="H14" s="51">
        <f>+(H13*0.018)+H13</f>
        <v>1565846.1025354441</v>
      </c>
      <c r="I14" s="51">
        <f>+(I13*0.018)+I13</f>
        <v>239060.47366953347</v>
      </c>
      <c r="J14" s="52">
        <f>+SUM(C14:I14)</f>
        <v>30728474.694771331</v>
      </c>
      <c r="K14" s="53">
        <f>+(K13*0.018)+K13</f>
        <v>24384168.314292416</v>
      </c>
      <c r="L14" s="51">
        <f t="shared" si="6"/>
        <v>3155598.2524378421</v>
      </c>
      <c r="M14" s="51">
        <f t="shared" si="0"/>
        <v>560477.2805182212</v>
      </c>
      <c r="N14" s="51">
        <f t="shared" si="1"/>
        <v>263922.76293116494</v>
      </c>
      <c r="O14" s="51">
        <f t="shared" si="2"/>
        <v>559401.50838670821</v>
      </c>
      <c r="P14" s="51">
        <f t="shared" si="3"/>
        <v>1565846.1025354441</v>
      </c>
      <c r="Q14" s="51">
        <f t="shared" si="4"/>
        <v>239060.47366953347</v>
      </c>
      <c r="R14" s="52">
        <f t="shared" si="5"/>
        <v>30728474.694771331</v>
      </c>
    </row>
    <row r="15" spans="2:18" x14ac:dyDescent="0.25">
      <c r="B15" s="49">
        <v>2026</v>
      </c>
      <c r="C15" s="50">
        <f>+(C14*0.018)+C14</f>
        <v>24823083.343949679</v>
      </c>
      <c r="D15" s="51">
        <f>+(D14*0.018)+D14</f>
        <v>3212399.0209817234</v>
      </c>
      <c r="E15" s="51">
        <f>+(E14*0.018)+E14</f>
        <v>570565.87156754918</v>
      </c>
      <c r="F15" s="51">
        <f>+(F14*0.018)+F14</f>
        <v>268673.37266392593</v>
      </c>
      <c r="G15" s="51">
        <f>+(G14*0.018)+G14</f>
        <v>569470.73553766892</v>
      </c>
      <c r="H15" s="51">
        <f>+(H14*0.018)+H14</f>
        <v>1594031.332381082</v>
      </c>
      <c r="I15" s="51">
        <f>+(I14*0.018)+I14</f>
        <v>243363.56219558508</v>
      </c>
      <c r="J15" s="52">
        <f>+SUM(C15:I15)</f>
        <v>31281587.239277214</v>
      </c>
      <c r="K15" s="53">
        <f>+(K14*0.018)+K14</f>
        <v>24823083.343949679</v>
      </c>
      <c r="L15" s="51">
        <f t="shared" si="6"/>
        <v>3212399.0209817234</v>
      </c>
      <c r="M15" s="51">
        <f t="shared" si="0"/>
        <v>570565.87156754918</v>
      </c>
      <c r="N15" s="51">
        <f t="shared" si="1"/>
        <v>268673.37266392593</v>
      </c>
      <c r="O15" s="51">
        <f t="shared" si="2"/>
        <v>569470.73553766892</v>
      </c>
      <c r="P15" s="51">
        <f t="shared" si="3"/>
        <v>1594031.332381082</v>
      </c>
      <c r="Q15" s="51">
        <f t="shared" si="4"/>
        <v>243363.56219558508</v>
      </c>
      <c r="R15" s="52">
        <f t="shared" si="5"/>
        <v>31281587.239277214</v>
      </c>
    </row>
    <row r="16" spans="2:18" x14ac:dyDescent="0.25">
      <c r="B16" s="49">
        <v>2027</v>
      </c>
      <c r="C16" s="50">
        <f>+(C15*0.018)+C15</f>
        <v>25269898.844140772</v>
      </c>
      <c r="D16" s="51">
        <f>+(D15*0.018)+D15</f>
        <v>3270222.2033593943</v>
      </c>
      <c r="E16" s="51">
        <f>+(E15*0.018)+E15</f>
        <v>580836.05725576507</v>
      </c>
      <c r="F16" s="51">
        <f>+(F15*0.018)+F15</f>
        <v>273509.4933718766</v>
      </c>
      <c r="G16" s="51">
        <f>+(G15*0.018)+G15</f>
        <v>579721.208777347</v>
      </c>
      <c r="H16" s="51">
        <f>+(H15*0.018)+H15</f>
        <v>1622723.8963639415</v>
      </c>
      <c r="I16" s="51">
        <f>+(I15*0.018)+I15</f>
        <v>247744.1063151056</v>
      </c>
      <c r="J16" s="52">
        <f>+SUM(C16:I16)</f>
        <v>31844655.8095842</v>
      </c>
      <c r="K16" s="53">
        <f>+(K15*0.018)+K15</f>
        <v>25269898.844140772</v>
      </c>
      <c r="L16" s="51">
        <f t="shared" si="6"/>
        <v>3270222.2033593943</v>
      </c>
      <c r="M16" s="51">
        <f t="shared" si="0"/>
        <v>580836.05725576507</v>
      </c>
      <c r="N16" s="51">
        <f t="shared" si="1"/>
        <v>273509.4933718766</v>
      </c>
      <c r="O16" s="51">
        <f t="shared" si="2"/>
        <v>579721.208777347</v>
      </c>
      <c r="P16" s="51">
        <f t="shared" si="3"/>
        <v>1622723.8963639415</v>
      </c>
      <c r="Q16" s="51">
        <f t="shared" si="4"/>
        <v>247744.1063151056</v>
      </c>
      <c r="R16" s="52">
        <f t="shared" si="5"/>
        <v>31844655.8095842</v>
      </c>
    </row>
    <row r="17" spans="2:18" x14ac:dyDescent="0.25">
      <c r="B17" s="49">
        <v>2028</v>
      </c>
      <c r="C17" s="50">
        <f>+(C16*0.018)+C16</f>
        <v>25724757.023335304</v>
      </c>
      <c r="D17" s="51">
        <f>+(D16*0.018)+D16</f>
        <v>3329086.2030198635</v>
      </c>
      <c r="E17" s="51">
        <f>+(E16*0.018)+E16</f>
        <v>591291.1062863688</v>
      </c>
      <c r="F17" s="51">
        <f>+(F16*0.018)+F16</f>
        <v>278432.66425257036</v>
      </c>
      <c r="G17" s="51">
        <f>+(G16*0.018)+G16</f>
        <v>590156.19053533929</v>
      </c>
      <c r="H17" s="51">
        <f>+(H16*0.018)+H16</f>
        <v>1651932.9264984925</v>
      </c>
      <c r="I17" s="51">
        <f>+(I16*0.018)+I16</f>
        <v>252203.5002287775</v>
      </c>
      <c r="J17" s="52">
        <f>+SUM(C17:I17)</f>
        <v>32417859.614156719</v>
      </c>
      <c r="K17" s="53">
        <f>+(K16*0.018)+K16</f>
        <v>25724757.023335304</v>
      </c>
      <c r="L17" s="51">
        <f t="shared" si="6"/>
        <v>3329086.2030198635</v>
      </c>
      <c r="M17" s="51">
        <f t="shared" si="0"/>
        <v>591291.1062863688</v>
      </c>
      <c r="N17" s="51">
        <f t="shared" si="1"/>
        <v>278432.66425257036</v>
      </c>
      <c r="O17" s="51">
        <f t="shared" si="2"/>
        <v>590156.19053533929</v>
      </c>
      <c r="P17" s="51">
        <f t="shared" si="3"/>
        <v>1651932.9264984925</v>
      </c>
      <c r="Q17" s="51">
        <f t="shared" si="4"/>
        <v>252203.5002287775</v>
      </c>
      <c r="R17" s="52">
        <f t="shared" si="5"/>
        <v>32417859.614156719</v>
      </c>
    </row>
    <row r="18" spans="2:18" x14ac:dyDescent="0.25">
      <c r="B18" s="49">
        <v>2029</v>
      </c>
      <c r="C18" s="50">
        <f>+(C17*0.018)+C17</f>
        <v>26187802.64975534</v>
      </c>
      <c r="D18" s="51">
        <f>+(D17*0.018)+D17</f>
        <v>3389009.7546742209</v>
      </c>
      <c r="E18" s="51">
        <f>+(E17*0.018)+E17</f>
        <v>601934.34619952342</v>
      </c>
      <c r="F18" s="51">
        <f>+(F17*0.018)+F17</f>
        <v>283444.45220911666</v>
      </c>
      <c r="G18" s="51">
        <f>+(G17*0.018)+G17</f>
        <v>600779.00196497538</v>
      </c>
      <c r="H18" s="51">
        <f>+(H17*0.018)+H17</f>
        <v>1681667.7191754654</v>
      </c>
      <c r="I18" s="51">
        <f>+(I17*0.018)+I17</f>
        <v>256743.16323289549</v>
      </c>
      <c r="J18" s="52">
        <f>+SUM(C18:I18)</f>
        <v>33001381.087211538</v>
      </c>
      <c r="K18" s="53">
        <f>+(K17*0.018)+K17</f>
        <v>26187802.64975534</v>
      </c>
      <c r="L18" s="51">
        <f t="shared" si="6"/>
        <v>3389009.7546742209</v>
      </c>
      <c r="M18" s="51">
        <f t="shared" si="0"/>
        <v>601934.34619952342</v>
      </c>
      <c r="N18" s="51">
        <f t="shared" si="1"/>
        <v>283444.45220911666</v>
      </c>
      <c r="O18" s="51">
        <f t="shared" si="2"/>
        <v>600779.00196497538</v>
      </c>
      <c r="P18" s="51">
        <f t="shared" si="3"/>
        <v>1681667.7191754654</v>
      </c>
      <c r="Q18" s="51">
        <f t="shared" si="4"/>
        <v>256743.16323289549</v>
      </c>
      <c r="R18" s="52">
        <f t="shared" si="5"/>
        <v>33001381.087211538</v>
      </c>
    </row>
    <row r="19" spans="2:18" x14ac:dyDescent="0.25">
      <c r="B19" s="49">
        <v>2030</v>
      </c>
      <c r="C19" s="50">
        <f>+(C18*0.018)+C18</f>
        <v>26659183.097450934</v>
      </c>
      <c r="D19" s="51">
        <f>+(D18*0.018)+D18</f>
        <v>3450011.930258357</v>
      </c>
      <c r="E19" s="51">
        <f>+(E18*0.018)+E18</f>
        <v>612769.1644311148</v>
      </c>
      <c r="F19" s="51">
        <f>+(F18*0.018)+F18</f>
        <v>288546.45234888076</v>
      </c>
      <c r="G19" s="51">
        <f>+(G18*0.018)+G18</f>
        <v>611593.02400034491</v>
      </c>
      <c r="H19" s="51">
        <f>+(H18*0.018)+H18</f>
        <v>1711937.7381206239</v>
      </c>
      <c r="I19" s="51">
        <f>+(I18*0.018)+I18</f>
        <v>261364.5401710876</v>
      </c>
      <c r="J19" s="52">
        <f>+SUM(C19:I19)</f>
        <v>33595405.946781345</v>
      </c>
      <c r="K19" s="53">
        <f>+(K18*0.018)+K18</f>
        <v>26659183.097450934</v>
      </c>
      <c r="L19" s="51">
        <f t="shared" si="6"/>
        <v>3450011.930258357</v>
      </c>
      <c r="M19" s="51">
        <f t="shared" si="0"/>
        <v>612769.1644311148</v>
      </c>
      <c r="N19" s="51">
        <f t="shared" si="1"/>
        <v>288546.45234888076</v>
      </c>
      <c r="O19" s="51">
        <f t="shared" si="2"/>
        <v>611593.02400034491</v>
      </c>
      <c r="P19" s="51">
        <f t="shared" si="3"/>
        <v>1711937.7381206239</v>
      </c>
      <c r="Q19" s="51">
        <f t="shared" si="4"/>
        <v>261364.5401710876</v>
      </c>
      <c r="R19" s="52">
        <f t="shared" si="5"/>
        <v>33595405.946781345</v>
      </c>
    </row>
    <row r="20" spans="2:18" x14ac:dyDescent="0.25">
      <c r="B20" s="49">
        <v>2031</v>
      </c>
      <c r="C20" s="50">
        <f>+(C19*0.018)+C19</f>
        <v>27139048.39320505</v>
      </c>
      <c r="D20" s="51">
        <f>+(D19*0.018)+D19</f>
        <v>3512112.1450030073</v>
      </c>
      <c r="E20" s="51">
        <f>+(E19*0.018)+E19</f>
        <v>623799.00939087488</v>
      </c>
      <c r="F20" s="51">
        <f>+(F19*0.018)+F19</f>
        <v>293740.28849116061</v>
      </c>
      <c r="G20" s="51">
        <f>+(G19*0.018)+G19</f>
        <v>622601.69843235111</v>
      </c>
      <c r="H20" s="51">
        <f>+(H19*0.018)+H19</f>
        <v>1742752.617406795</v>
      </c>
      <c r="I20" s="51">
        <f>+(I19*0.018)+I19</f>
        <v>266069.10189416719</v>
      </c>
      <c r="J20" s="52">
        <f>+SUM(C20:I20)</f>
        <v>34200123.253823407</v>
      </c>
      <c r="K20" s="53">
        <f>+(K19*0.018)+K19</f>
        <v>27139048.39320505</v>
      </c>
      <c r="L20" s="51">
        <f t="shared" si="6"/>
        <v>3512112.1450030073</v>
      </c>
      <c r="M20" s="51">
        <f t="shared" si="0"/>
        <v>623799.00939087488</v>
      </c>
      <c r="N20" s="51">
        <f t="shared" si="1"/>
        <v>293740.28849116061</v>
      </c>
      <c r="O20" s="51">
        <f t="shared" si="2"/>
        <v>622601.69843235111</v>
      </c>
      <c r="P20" s="51">
        <f t="shared" si="3"/>
        <v>1742752.617406795</v>
      </c>
      <c r="Q20" s="51">
        <f t="shared" si="4"/>
        <v>266069.10189416719</v>
      </c>
      <c r="R20" s="52">
        <f t="shared" si="5"/>
        <v>34200123.253823407</v>
      </c>
    </row>
    <row r="21" spans="2:18" x14ac:dyDescent="0.25">
      <c r="B21" s="49">
        <v>2032</v>
      </c>
      <c r="C21" s="50">
        <f>+(C20*0.018)+C20</f>
        <v>27627551.264282741</v>
      </c>
      <c r="D21" s="51">
        <f>+(D20*0.018)+D20</f>
        <v>3575330.1636130614</v>
      </c>
      <c r="E21" s="51">
        <f t="shared" ref="E21:E29" si="7">+(E20*0.018)+E20</f>
        <v>635027.39155991061</v>
      </c>
      <c r="F21" s="51">
        <f t="shared" ref="F21:F29" si="8">+(F20*0.018)+F20</f>
        <v>299027.6136840015</v>
      </c>
      <c r="G21" s="51">
        <f t="shared" ref="G21:G29" si="9">+(G20*0.018)+G20</f>
        <v>633808.52900413342</v>
      </c>
      <c r="H21" s="51">
        <f t="shared" ref="H21:H29" si="10">+(H20*0.018)+H20</f>
        <v>1774122.1645201175</v>
      </c>
      <c r="I21" s="51">
        <f t="shared" ref="I21:I29" si="11">+(I20*0.018)+I20</f>
        <v>270858.34572826221</v>
      </c>
      <c r="J21" s="52">
        <f>+SUM(C21:I21)</f>
        <v>34815725.472392231</v>
      </c>
      <c r="K21" s="53">
        <f t="shared" ref="K21:K29" si="12">+(K20*0.018)+K20</f>
        <v>27627551.264282741</v>
      </c>
      <c r="L21" s="51">
        <f t="shared" si="6"/>
        <v>3575330.1636130614</v>
      </c>
      <c r="M21" s="51">
        <f t="shared" si="0"/>
        <v>635027.39155991061</v>
      </c>
      <c r="N21" s="51">
        <f t="shared" si="1"/>
        <v>299027.6136840015</v>
      </c>
      <c r="O21" s="51">
        <f t="shared" si="2"/>
        <v>633808.52900413342</v>
      </c>
      <c r="P21" s="51">
        <f t="shared" si="3"/>
        <v>1774122.1645201175</v>
      </c>
      <c r="Q21" s="51">
        <f t="shared" si="4"/>
        <v>270858.34572826221</v>
      </c>
      <c r="R21" s="52">
        <f t="shared" si="5"/>
        <v>34815725.472392231</v>
      </c>
    </row>
    <row r="22" spans="2:18" x14ac:dyDescent="0.25">
      <c r="B22" s="49">
        <v>2033</v>
      </c>
      <c r="C22" s="50">
        <f>+(C21*0.018)+C21</f>
        <v>28124847.18703983</v>
      </c>
      <c r="D22" s="51">
        <f>+(D21*0.018)+D21</f>
        <v>3639686.1065580966</v>
      </c>
      <c r="E22" s="51">
        <f t="shared" si="7"/>
        <v>646457.88460798899</v>
      </c>
      <c r="F22" s="51">
        <f t="shared" si="8"/>
        <v>304410.11073031352</v>
      </c>
      <c r="G22" s="51">
        <f t="shared" si="9"/>
        <v>645217.08252620779</v>
      </c>
      <c r="H22" s="51">
        <f t="shared" si="10"/>
        <v>1806056.3634814795</v>
      </c>
      <c r="I22" s="51">
        <f t="shared" si="11"/>
        <v>275733.79595137091</v>
      </c>
      <c r="J22" s="52">
        <f>+SUM(C22:I22)</f>
        <v>35442408.530895285</v>
      </c>
      <c r="K22" s="53">
        <f t="shared" si="12"/>
        <v>28124847.18703983</v>
      </c>
      <c r="L22" s="51">
        <f t="shared" si="6"/>
        <v>3639686.1065580966</v>
      </c>
      <c r="M22" s="51">
        <f t="shared" si="0"/>
        <v>646457.88460798899</v>
      </c>
      <c r="N22" s="51">
        <f t="shared" si="1"/>
        <v>304410.11073031352</v>
      </c>
      <c r="O22" s="51">
        <f t="shared" si="2"/>
        <v>645217.08252620779</v>
      </c>
      <c r="P22" s="51">
        <f t="shared" si="3"/>
        <v>1806056.3634814795</v>
      </c>
      <c r="Q22" s="51">
        <f t="shared" si="4"/>
        <v>275733.79595137091</v>
      </c>
      <c r="R22" s="52">
        <f t="shared" si="5"/>
        <v>35442408.530895285</v>
      </c>
    </row>
    <row r="23" spans="2:18" x14ac:dyDescent="0.25">
      <c r="B23" s="49">
        <v>2034</v>
      </c>
      <c r="C23" s="50">
        <f>+(C22*0.018)+C22</f>
        <v>28631094.436406545</v>
      </c>
      <c r="D23" s="51">
        <f>+(D22*0.018)+D22</f>
        <v>3705200.4564761422</v>
      </c>
      <c r="E23" s="51">
        <f t="shared" si="7"/>
        <v>658094.12653093284</v>
      </c>
      <c r="F23" s="51">
        <f t="shared" si="8"/>
        <v>309889.49272345915</v>
      </c>
      <c r="G23" s="51">
        <f t="shared" si="9"/>
        <v>656830.99001167947</v>
      </c>
      <c r="H23" s="51">
        <f t="shared" si="10"/>
        <v>1838565.3780241462</v>
      </c>
      <c r="I23" s="51">
        <f t="shared" si="11"/>
        <v>280697.00427849556</v>
      </c>
      <c r="J23" s="52">
        <f>+SUM(C23:I23)</f>
        <v>36080371.884451397</v>
      </c>
      <c r="K23" s="53">
        <f t="shared" si="12"/>
        <v>28631094.436406545</v>
      </c>
      <c r="L23" s="51">
        <f t="shared" si="6"/>
        <v>3705200.4564761422</v>
      </c>
      <c r="M23" s="51">
        <f t="shared" si="0"/>
        <v>658094.12653093284</v>
      </c>
      <c r="N23" s="51">
        <f t="shared" si="1"/>
        <v>309889.49272345915</v>
      </c>
      <c r="O23" s="51">
        <f t="shared" si="2"/>
        <v>656830.99001167947</v>
      </c>
      <c r="P23" s="51">
        <f t="shared" si="3"/>
        <v>1838565.3780241462</v>
      </c>
      <c r="Q23" s="51">
        <f t="shared" si="4"/>
        <v>280697.00427849556</v>
      </c>
      <c r="R23" s="52">
        <f t="shared" si="5"/>
        <v>36080371.884451397</v>
      </c>
    </row>
    <row r="24" spans="2:18" x14ac:dyDescent="0.25">
      <c r="B24" s="49">
        <v>2035</v>
      </c>
      <c r="C24" s="50">
        <f>+(C23*0.018)+C23</f>
        <v>29146454.136261862</v>
      </c>
      <c r="D24" s="51">
        <f>+(D23*0.018)+D23</f>
        <v>3771894.0646927129</v>
      </c>
      <c r="E24" s="51">
        <f t="shared" si="7"/>
        <v>669939.82080848969</v>
      </c>
      <c r="F24" s="51">
        <f t="shared" si="8"/>
        <v>315467.50359248143</v>
      </c>
      <c r="G24" s="51">
        <f t="shared" si="9"/>
        <v>668653.94783188973</v>
      </c>
      <c r="H24" s="51">
        <f t="shared" si="10"/>
        <v>1871659.5548285809</v>
      </c>
      <c r="I24" s="51">
        <f t="shared" si="11"/>
        <v>285749.55035550846</v>
      </c>
      <c r="J24" s="52">
        <f>+SUM(C24:I24)</f>
        <v>36729818.578371532</v>
      </c>
      <c r="K24" s="53">
        <f t="shared" si="12"/>
        <v>29146454.136261862</v>
      </c>
      <c r="L24" s="51">
        <f t="shared" si="6"/>
        <v>3771894.0646927129</v>
      </c>
      <c r="M24" s="51">
        <f t="shared" si="0"/>
        <v>669939.82080848969</v>
      </c>
      <c r="N24" s="51">
        <f t="shared" si="1"/>
        <v>315467.50359248143</v>
      </c>
      <c r="O24" s="51">
        <f t="shared" si="2"/>
        <v>668653.94783188973</v>
      </c>
      <c r="P24" s="51">
        <f t="shared" si="3"/>
        <v>1871659.5548285809</v>
      </c>
      <c r="Q24" s="51">
        <f t="shared" si="4"/>
        <v>285749.55035550846</v>
      </c>
      <c r="R24" s="52">
        <f t="shared" si="5"/>
        <v>36729818.578371532</v>
      </c>
    </row>
    <row r="25" spans="2:18" x14ac:dyDescent="0.25">
      <c r="B25" s="49">
        <v>2036</v>
      </c>
      <c r="C25" s="50">
        <f>+(C24*0.018)+C24</f>
        <v>29671090.310714576</v>
      </c>
      <c r="D25" s="51">
        <f>+(D24*0.018)+D24</f>
        <v>3839788.1578571815</v>
      </c>
      <c r="E25" s="51">
        <f t="shared" si="7"/>
        <v>681998.73758304247</v>
      </c>
      <c r="F25" s="51">
        <f t="shared" si="8"/>
        <v>321145.9186571461</v>
      </c>
      <c r="G25" s="51">
        <f t="shared" si="9"/>
        <v>680689.71889286372</v>
      </c>
      <c r="H25" s="51">
        <f t="shared" si="10"/>
        <v>1905349.4268154954</v>
      </c>
      <c r="I25" s="51">
        <f t="shared" si="11"/>
        <v>290893.0422619076</v>
      </c>
      <c r="J25" s="52">
        <f>+SUM(C25:I25)</f>
        <v>37390955.312782213</v>
      </c>
      <c r="K25" s="53">
        <f t="shared" si="12"/>
        <v>29671090.310714576</v>
      </c>
      <c r="L25" s="51">
        <f t="shared" si="6"/>
        <v>3839788.1578571815</v>
      </c>
      <c r="M25" s="51">
        <f t="shared" si="0"/>
        <v>681998.73758304247</v>
      </c>
      <c r="N25" s="51">
        <f t="shared" si="1"/>
        <v>321145.9186571461</v>
      </c>
      <c r="O25" s="51">
        <f t="shared" si="2"/>
        <v>680689.71889286372</v>
      </c>
      <c r="P25" s="51">
        <f t="shared" si="3"/>
        <v>1905349.4268154954</v>
      </c>
      <c r="Q25" s="51">
        <f t="shared" si="4"/>
        <v>290893.0422619076</v>
      </c>
      <c r="R25" s="52">
        <f t="shared" si="5"/>
        <v>37390955.312782213</v>
      </c>
    </row>
    <row r="26" spans="2:18" x14ac:dyDescent="0.25">
      <c r="B26" s="49">
        <v>2037</v>
      </c>
      <c r="C26" s="50">
        <f>+(C25*0.018)+C25</f>
        <v>30205169.936307438</v>
      </c>
      <c r="D26" s="51">
        <f>+(D25*0.018)+D25</f>
        <v>3908904.3446986107</v>
      </c>
      <c r="E26" s="51">
        <f t="shared" si="7"/>
        <v>694274.7148595372</v>
      </c>
      <c r="F26" s="51">
        <f t="shared" si="8"/>
        <v>326926.54519297474</v>
      </c>
      <c r="G26" s="51">
        <f t="shared" si="9"/>
        <v>692942.13383293524</v>
      </c>
      <c r="H26" s="51">
        <f t="shared" si="10"/>
        <v>1939645.7164981742</v>
      </c>
      <c r="I26" s="51">
        <f t="shared" si="11"/>
        <v>296129.11702262191</v>
      </c>
      <c r="J26" s="52">
        <f>+SUM(C26:I26)</f>
        <v>38063992.508412279</v>
      </c>
      <c r="K26" s="53">
        <f t="shared" si="12"/>
        <v>30205169.936307438</v>
      </c>
      <c r="L26" s="51">
        <f t="shared" si="6"/>
        <v>3908904.3446986107</v>
      </c>
      <c r="M26" s="51">
        <f t="shared" si="0"/>
        <v>694274.7148595372</v>
      </c>
      <c r="N26" s="51">
        <f t="shared" si="1"/>
        <v>326926.54519297474</v>
      </c>
      <c r="O26" s="51">
        <f t="shared" si="2"/>
        <v>692942.13383293524</v>
      </c>
      <c r="P26" s="51">
        <f t="shared" si="3"/>
        <v>1939645.7164981742</v>
      </c>
      <c r="Q26" s="51">
        <f t="shared" si="4"/>
        <v>296129.11702262191</v>
      </c>
      <c r="R26" s="52">
        <f t="shared" si="5"/>
        <v>38063992.508412279</v>
      </c>
    </row>
    <row r="27" spans="2:18" x14ac:dyDescent="0.25">
      <c r="B27" s="49">
        <v>2038</v>
      </c>
      <c r="C27" s="50">
        <f>+(C26*0.018)+C26</f>
        <v>30748862.995160971</v>
      </c>
      <c r="D27" s="51">
        <f>+(D26*0.018)+D26</f>
        <v>3979264.6229031859</v>
      </c>
      <c r="E27" s="51">
        <f t="shared" si="7"/>
        <v>706771.6597270089</v>
      </c>
      <c r="F27" s="51">
        <f t="shared" si="8"/>
        <v>332811.2230064483</v>
      </c>
      <c r="G27" s="51">
        <f t="shared" si="9"/>
        <v>705415.0922419281</v>
      </c>
      <c r="H27" s="51">
        <f t="shared" si="10"/>
        <v>1974559.3393951415</v>
      </c>
      <c r="I27" s="51">
        <f t="shared" si="11"/>
        <v>301459.44112902909</v>
      </c>
      <c r="J27" s="52">
        <f>+SUM(C27:I27)</f>
        <v>38749144.373563714</v>
      </c>
      <c r="K27" s="53">
        <f t="shared" si="12"/>
        <v>30748862.995160971</v>
      </c>
      <c r="L27" s="51">
        <f t="shared" si="6"/>
        <v>3979264.6229031859</v>
      </c>
      <c r="M27" s="51">
        <f t="shared" si="0"/>
        <v>706771.6597270089</v>
      </c>
      <c r="N27" s="51">
        <f t="shared" si="1"/>
        <v>332811.2230064483</v>
      </c>
      <c r="O27" s="51">
        <f t="shared" si="2"/>
        <v>705415.0922419281</v>
      </c>
      <c r="P27" s="51">
        <f t="shared" si="3"/>
        <v>1974559.3393951415</v>
      </c>
      <c r="Q27" s="51">
        <f t="shared" si="4"/>
        <v>301459.44112902909</v>
      </c>
      <c r="R27" s="52">
        <f t="shared" si="5"/>
        <v>38749144.373563714</v>
      </c>
    </row>
    <row r="28" spans="2:18" x14ac:dyDescent="0.25">
      <c r="B28" s="49">
        <v>2039</v>
      </c>
      <c r="C28" s="50">
        <f>+(C27*0.018)+C27</f>
        <v>31302342.529073868</v>
      </c>
      <c r="D28" s="51">
        <f>+(D27*0.018)+D27</f>
        <v>4050891.3861154434</v>
      </c>
      <c r="E28" s="51">
        <f t="shared" si="7"/>
        <v>719493.54960209504</v>
      </c>
      <c r="F28" s="51">
        <f t="shared" si="8"/>
        <v>338801.82502056437</v>
      </c>
      <c r="G28" s="51">
        <f t="shared" si="9"/>
        <v>718112.56390228285</v>
      </c>
      <c r="H28" s="51">
        <f t="shared" si="10"/>
        <v>2010101.407504254</v>
      </c>
      <c r="I28" s="51">
        <f t="shared" si="11"/>
        <v>306885.71106935159</v>
      </c>
      <c r="J28" s="52">
        <f>+SUM(C28:I28)</f>
        <v>39446628.972287856</v>
      </c>
      <c r="K28" s="53">
        <f t="shared" si="12"/>
        <v>31302342.529073868</v>
      </c>
      <c r="L28" s="51">
        <f t="shared" si="6"/>
        <v>4050891.3861154434</v>
      </c>
      <c r="M28" s="51">
        <f t="shared" si="0"/>
        <v>719493.54960209504</v>
      </c>
      <c r="N28" s="51">
        <f t="shared" si="1"/>
        <v>338801.82502056437</v>
      </c>
      <c r="O28" s="51">
        <f t="shared" si="2"/>
        <v>718112.56390228285</v>
      </c>
      <c r="P28" s="51">
        <f t="shared" si="3"/>
        <v>2010101.407504254</v>
      </c>
      <c r="Q28" s="51">
        <f t="shared" si="4"/>
        <v>306885.71106935159</v>
      </c>
      <c r="R28" s="52">
        <f t="shared" si="5"/>
        <v>39446628.972287856</v>
      </c>
    </row>
    <row r="29" spans="2:18" ht="16.5" thickBot="1" x14ac:dyDescent="0.3">
      <c r="B29" s="49">
        <v>2040</v>
      </c>
      <c r="C29" s="50">
        <f>+(C28*0.018)+C28</f>
        <v>31865784.694597196</v>
      </c>
      <c r="D29" s="51">
        <f>+(D28*0.018)+D28</f>
        <v>4123807.4310655212</v>
      </c>
      <c r="E29" s="51">
        <f t="shared" si="7"/>
        <v>732444.43349493272</v>
      </c>
      <c r="F29" s="51">
        <f t="shared" si="8"/>
        <v>344900.25787093455</v>
      </c>
      <c r="G29" s="51">
        <f t="shared" si="9"/>
        <v>731038.590052524</v>
      </c>
      <c r="H29" s="51">
        <f t="shared" si="10"/>
        <v>2046283.2328393306</v>
      </c>
      <c r="I29" s="51">
        <f t="shared" si="11"/>
        <v>312409.65386859991</v>
      </c>
      <c r="J29" s="52">
        <f>+SUM(C29:I29)</f>
        <v>40156668.293789037</v>
      </c>
      <c r="K29" s="53">
        <f t="shared" si="12"/>
        <v>31865784.694597196</v>
      </c>
      <c r="L29" s="51">
        <f t="shared" si="6"/>
        <v>4123807.4310655212</v>
      </c>
      <c r="M29" s="51">
        <f t="shared" si="0"/>
        <v>732444.43349493272</v>
      </c>
      <c r="N29" s="51">
        <f t="shared" si="1"/>
        <v>344900.25787093455</v>
      </c>
      <c r="O29" s="51">
        <f t="shared" si="2"/>
        <v>731038.590052524</v>
      </c>
      <c r="P29" s="51">
        <f t="shared" si="3"/>
        <v>2046283.2328393306</v>
      </c>
      <c r="Q29" s="51">
        <f t="shared" si="4"/>
        <v>312409.65386859991</v>
      </c>
      <c r="R29" s="52">
        <f t="shared" si="5"/>
        <v>40156668.293789037</v>
      </c>
    </row>
    <row r="30" spans="2:18" hidden="1" x14ac:dyDescent="0.25">
      <c r="B30" s="54" t="s">
        <v>20</v>
      </c>
      <c r="C30" s="55">
        <f>+SUM(C4:C29)</f>
        <v>668853823.2833308</v>
      </c>
      <c r="D30" s="56">
        <f>+SUM(D4:D29)</f>
        <v>86557553.601372227</v>
      </c>
      <c r="E30" s="56">
        <f>+SUM(E4:E29)</f>
        <v>15373801.849880094</v>
      </c>
      <c r="F30" s="56">
        <f>+SUM(F4:F29)</f>
        <v>7239359.0284784064</v>
      </c>
      <c r="G30" s="56">
        <f>+SUM(G4:G29)+'Costos Instalación por año'!AE18</f>
        <v>849450040.04779243</v>
      </c>
      <c r="H30" s="56">
        <f>+SUM(H4:H29)</f>
        <v>42950907.279468797</v>
      </c>
      <c r="I30" s="56">
        <f>+SUM(I4:I29)</f>
        <v>6557390.4243463818</v>
      </c>
      <c r="J30" s="57">
        <f>+SUM(C30:I30)</f>
        <v>1676982875.5146692</v>
      </c>
      <c r="K30" s="58">
        <f>+SUM(K4:K29)</f>
        <v>668853823.2833308</v>
      </c>
      <c r="L30" s="56">
        <f>+SUM(L4:L29)</f>
        <v>86557553.601372227</v>
      </c>
      <c r="M30" s="56">
        <f>+SUM(M4:M29)</f>
        <v>15373801.849880094</v>
      </c>
      <c r="N30" s="56">
        <f>+SUM(N4:N29)</f>
        <v>7239359.0284784064</v>
      </c>
      <c r="O30" s="56">
        <f>+SUM(O4:O29)</f>
        <v>15344293.592970528</v>
      </c>
      <c r="P30" s="56">
        <f>+SUM(P4:P29)</f>
        <v>42950907.279468797</v>
      </c>
      <c r="Q30" s="56">
        <f>+SUM(Q4:Q29)</f>
        <v>6557390.4243463818</v>
      </c>
      <c r="R30" s="57">
        <f t="shared" si="5"/>
        <v>842877129.05984712</v>
      </c>
    </row>
    <row r="31" spans="2:18" s="64" customFormat="1" ht="16.5" thickBot="1" x14ac:dyDescent="0.3">
      <c r="B31" s="59" t="s">
        <v>20</v>
      </c>
      <c r="C31" s="60">
        <v>668853823.2833308</v>
      </c>
      <c r="D31" s="61">
        <v>86557553.601372227</v>
      </c>
      <c r="E31" s="61">
        <v>15373801.849880094</v>
      </c>
      <c r="F31" s="61">
        <v>7239359.0284784064</v>
      </c>
      <c r="G31" s="61">
        <v>849450040.04779243</v>
      </c>
      <c r="H31" s="61">
        <v>42950907.279468797</v>
      </c>
      <c r="I31" s="61">
        <v>6557390.4243463818</v>
      </c>
      <c r="J31" s="62">
        <v>1676982875.5146692</v>
      </c>
      <c r="K31" s="63">
        <v>668853823.2833308</v>
      </c>
      <c r="L31" s="61">
        <v>86557553.601372227</v>
      </c>
      <c r="M31" s="61">
        <v>15373801.849880094</v>
      </c>
      <c r="N31" s="61">
        <v>7239359.0284784064</v>
      </c>
      <c r="O31" s="61">
        <v>15344293.592970528</v>
      </c>
      <c r="P31" s="61">
        <v>42950907.279468797</v>
      </c>
      <c r="Q31" s="61">
        <v>6557390.4243463818</v>
      </c>
      <c r="R31" s="62">
        <v>842877129.05984712</v>
      </c>
    </row>
    <row r="33" spans="2:2" ht="15" customHeight="1" x14ac:dyDescent="0.25"/>
    <row r="34" spans="2:2" ht="15" customHeight="1" x14ac:dyDescent="0.25"/>
    <row r="35" spans="2:2" ht="15" customHeight="1" x14ac:dyDescent="0.25"/>
    <row r="36" spans="2:2" ht="15" customHeight="1" x14ac:dyDescent="0.25"/>
    <row r="37" spans="2:2" ht="15" customHeight="1" x14ac:dyDescent="0.25"/>
    <row r="38" spans="2:2" ht="15" customHeight="1" x14ac:dyDescent="0.25">
      <c r="B38" s="7"/>
    </row>
    <row r="39" spans="2:2" ht="15" customHeight="1" x14ac:dyDescent="0.25">
      <c r="B39" s="7"/>
    </row>
  </sheetData>
  <mergeCells count="2">
    <mergeCell ref="K2:R2"/>
    <mergeCell ref="C2:J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8"/>
  <sheetViews>
    <sheetView showGridLines="0" workbookViewId="0">
      <selection activeCell="G11" sqref="G11"/>
    </sheetView>
  </sheetViews>
  <sheetFormatPr baseColWidth="10" defaultRowHeight="15.75" x14ac:dyDescent="0.25"/>
  <cols>
    <col min="1" max="1" width="1.7109375" style="15" customWidth="1"/>
    <col min="2" max="2" width="42.28515625" style="6" bestFit="1" customWidth="1"/>
    <col min="3" max="3" width="11.5703125" style="5" hidden="1" customWidth="1"/>
    <col min="4" max="29" width="14.42578125" style="11" customWidth="1"/>
    <col min="30" max="30" width="14.42578125" style="11" hidden="1" customWidth="1"/>
    <col min="31" max="31" width="17.28515625" style="5" hidden="1" customWidth="1"/>
    <col min="32" max="16384" width="11.42578125" style="5"/>
  </cols>
  <sheetData>
    <row r="1" spans="1:55" ht="16.5" thickBot="1" x14ac:dyDescent="0.3"/>
    <row r="2" spans="1:55" s="12" customFormat="1" ht="16.5" thickBot="1" x14ac:dyDescent="0.3">
      <c r="A2" s="16"/>
      <c r="B2" s="26" t="s">
        <v>35</v>
      </c>
      <c r="C2" s="27"/>
      <c r="D2" s="28">
        <v>2015</v>
      </c>
      <c r="E2" s="28">
        <v>2016</v>
      </c>
      <c r="F2" s="28">
        <v>2017</v>
      </c>
      <c r="G2" s="28">
        <v>2018</v>
      </c>
      <c r="H2" s="28">
        <v>2019</v>
      </c>
      <c r="I2" s="28">
        <v>2020</v>
      </c>
      <c r="J2" s="28">
        <v>2021</v>
      </c>
      <c r="K2" s="28">
        <v>2022</v>
      </c>
      <c r="L2" s="28">
        <v>2023</v>
      </c>
      <c r="M2" s="28">
        <v>2024</v>
      </c>
      <c r="N2" s="28">
        <v>2025</v>
      </c>
      <c r="O2" s="28">
        <v>2026</v>
      </c>
      <c r="P2" s="28">
        <v>2027</v>
      </c>
      <c r="Q2" s="28">
        <v>2028</v>
      </c>
      <c r="R2" s="28">
        <v>2029</v>
      </c>
      <c r="S2" s="28">
        <v>2030</v>
      </c>
      <c r="T2" s="28">
        <v>2031</v>
      </c>
      <c r="U2" s="28">
        <v>2032</v>
      </c>
      <c r="V2" s="28">
        <v>2033</v>
      </c>
      <c r="W2" s="28">
        <v>2034</v>
      </c>
      <c r="X2" s="28">
        <v>2035</v>
      </c>
      <c r="Y2" s="28">
        <v>2036</v>
      </c>
      <c r="Z2" s="28">
        <v>2037</v>
      </c>
      <c r="AA2" s="28">
        <v>2038</v>
      </c>
      <c r="AB2" s="28">
        <v>2039</v>
      </c>
      <c r="AC2" s="29">
        <v>2040</v>
      </c>
      <c r="AD2" s="22"/>
      <c r="AE2" s="30" t="s">
        <v>9</v>
      </c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</row>
    <row r="3" spans="1:55" s="8" customFormat="1" x14ac:dyDescent="0.25">
      <c r="A3" s="15"/>
      <c r="B3" s="23" t="s">
        <v>33</v>
      </c>
      <c r="C3" s="24"/>
      <c r="D3" s="25">
        <f>+D4</f>
        <v>49047.24</v>
      </c>
      <c r="E3" s="25">
        <f>D3+(D3*0.018)</f>
        <v>49930.090319999996</v>
      </c>
      <c r="F3" s="25">
        <f>E3+(E3*0.018)</f>
        <v>50828.831945759994</v>
      </c>
      <c r="G3" s="25">
        <f t="shared" ref="G3:AC3" si="0">F3+(F3*0.018)</f>
        <v>51743.75092078367</v>
      </c>
      <c r="H3" s="25">
        <f t="shared" si="0"/>
        <v>52675.138437357775</v>
      </c>
      <c r="I3" s="25">
        <f t="shared" si="0"/>
        <v>53623.290929230214</v>
      </c>
      <c r="J3" s="25">
        <f t="shared" si="0"/>
        <v>54588.510165956359</v>
      </c>
      <c r="K3" s="25">
        <f t="shared" si="0"/>
        <v>55571.103348943572</v>
      </c>
      <c r="L3" s="25">
        <f t="shared" si="0"/>
        <v>56571.383209224558</v>
      </c>
      <c r="M3" s="25">
        <f t="shared" si="0"/>
        <v>57589.668106990597</v>
      </c>
      <c r="N3" s="25">
        <f t="shared" si="0"/>
        <v>58626.282132916429</v>
      </c>
      <c r="O3" s="25">
        <f t="shared" si="0"/>
        <v>59681.555211308922</v>
      </c>
      <c r="P3" s="25">
        <f t="shared" si="0"/>
        <v>60755.82320511248</v>
      </c>
      <c r="Q3" s="25">
        <f t="shared" si="0"/>
        <v>61849.428022804503</v>
      </c>
      <c r="R3" s="25">
        <f t="shared" si="0"/>
        <v>62962.717727214986</v>
      </c>
      <c r="S3" s="25">
        <f t="shared" si="0"/>
        <v>64096.046646304858</v>
      </c>
      <c r="T3" s="25">
        <f t="shared" si="0"/>
        <v>65249.775485938342</v>
      </c>
      <c r="U3" s="25">
        <f t="shared" si="0"/>
        <v>66424.271444685233</v>
      </c>
      <c r="V3" s="25">
        <f t="shared" si="0"/>
        <v>67619.908330689563</v>
      </c>
      <c r="W3" s="25">
        <f t="shared" si="0"/>
        <v>68837.066680641976</v>
      </c>
      <c r="X3" s="25">
        <f t="shared" si="0"/>
        <v>70076.133880893525</v>
      </c>
      <c r="Y3" s="25">
        <f t="shared" si="0"/>
        <v>71337.50429074961</v>
      </c>
      <c r="Z3" s="25">
        <f t="shared" si="0"/>
        <v>72621.579367983097</v>
      </c>
      <c r="AA3" s="25">
        <f t="shared" si="0"/>
        <v>73928.767796606786</v>
      </c>
      <c r="AB3" s="25">
        <f t="shared" si="0"/>
        <v>75259.485616945705</v>
      </c>
      <c r="AC3" s="35">
        <f t="shared" si="0"/>
        <v>76614.156358050721</v>
      </c>
      <c r="AD3" s="33">
        <f>+AVERAGE(E3:AC3)</f>
        <v>62362.490783323738</v>
      </c>
      <c r="AE3" s="31">
        <f>+AD3*C3</f>
        <v>0</v>
      </c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</row>
    <row r="4" spans="1:55" s="8" customFormat="1" x14ac:dyDescent="0.25">
      <c r="A4" s="15"/>
      <c r="B4" s="19" t="s">
        <v>29</v>
      </c>
      <c r="C4" s="17">
        <v>2728.1304454240353</v>
      </c>
      <c r="D4" s="10">
        <v>49047.24</v>
      </c>
      <c r="E4" s="9">
        <f>D4+(D4*0.018)</f>
        <v>49930.090319999996</v>
      </c>
      <c r="F4" s="9">
        <f t="shared" ref="F4:AC4" si="1">E4+(E4*0.018)</f>
        <v>50828.831945759994</v>
      </c>
      <c r="G4" s="9">
        <f t="shared" si="1"/>
        <v>51743.75092078367</v>
      </c>
      <c r="H4" s="9">
        <f t="shared" si="1"/>
        <v>52675.138437357775</v>
      </c>
      <c r="I4" s="9">
        <f t="shared" si="1"/>
        <v>53623.290929230214</v>
      </c>
      <c r="J4" s="9">
        <f t="shared" si="1"/>
        <v>54588.510165956359</v>
      </c>
      <c r="K4" s="9">
        <f t="shared" si="1"/>
        <v>55571.103348943572</v>
      </c>
      <c r="L4" s="9">
        <f t="shared" si="1"/>
        <v>56571.383209224558</v>
      </c>
      <c r="M4" s="9">
        <f t="shared" si="1"/>
        <v>57589.668106990597</v>
      </c>
      <c r="N4" s="9">
        <f t="shared" si="1"/>
        <v>58626.282132916429</v>
      </c>
      <c r="O4" s="9">
        <f t="shared" si="1"/>
        <v>59681.555211308922</v>
      </c>
      <c r="P4" s="9">
        <f t="shared" si="1"/>
        <v>60755.82320511248</v>
      </c>
      <c r="Q4" s="9">
        <f t="shared" si="1"/>
        <v>61849.428022804503</v>
      </c>
      <c r="R4" s="9">
        <f t="shared" si="1"/>
        <v>62962.717727214986</v>
      </c>
      <c r="S4" s="9">
        <f t="shared" si="1"/>
        <v>64096.046646304858</v>
      </c>
      <c r="T4" s="9">
        <f t="shared" si="1"/>
        <v>65249.775485938342</v>
      </c>
      <c r="U4" s="9">
        <f t="shared" si="1"/>
        <v>66424.271444685233</v>
      </c>
      <c r="V4" s="9">
        <f t="shared" si="1"/>
        <v>67619.908330689563</v>
      </c>
      <c r="W4" s="9">
        <f t="shared" si="1"/>
        <v>68837.066680641976</v>
      </c>
      <c r="X4" s="9">
        <f t="shared" si="1"/>
        <v>70076.133880893525</v>
      </c>
      <c r="Y4" s="9">
        <f t="shared" si="1"/>
        <v>71337.50429074961</v>
      </c>
      <c r="Z4" s="9">
        <f t="shared" si="1"/>
        <v>72621.579367983097</v>
      </c>
      <c r="AA4" s="9">
        <f t="shared" si="1"/>
        <v>73928.767796606786</v>
      </c>
      <c r="AB4" s="9">
        <f t="shared" si="1"/>
        <v>75259.485616945705</v>
      </c>
      <c r="AC4" s="36">
        <f t="shared" si="1"/>
        <v>76614.156358050721</v>
      </c>
      <c r="AD4" s="33">
        <f t="shared" ref="AD4:AD6" si="2">+AVERAGE(E4:AC4)</f>
        <v>62362.490783323738</v>
      </c>
      <c r="AE4" s="31">
        <f t="shared" ref="AE4:AE7" si="3">+AD4*C4</f>
        <v>170133009.7584613</v>
      </c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</row>
    <row r="5" spans="1:55" s="8" customFormat="1" x14ac:dyDescent="0.25">
      <c r="A5" s="15"/>
      <c r="B5" s="19" t="s">
        <v>30</v>
      </c>
      <c r="C5" s="17">
        <v>1274.4211147382455</v>
      </c>
      <c r="D5" s="10">
        <v>60693.16</v>
      </c>
      <c r="E5" s="9">
        <f>D5+(D5*0.018)</f>
        <v>61785.636880000005</v>
      </c>
      <c r="F5" s="9">
        <f t="shared" ref="F5:AC5" si="4">E5+(E5*0.018)</f>
        <v>62897.778343840007</v>
      </c>
      <c r="G5" s="9">
        <f t="shared" si="4"/>
        <v>64029.938354029131</v>
      </c>
      <c r="H5" s="9">
        <f t="shared" si="4"/>
        <v>65182.477244401656</v>
      </c>
      <c r="I5" s="9">
        <f t="shared" si="4"/>
        <v>66355.761834800884</v>
      </c>
      <c r="J5" s="9">
        <f t="shared" si="4"/>
        <v>67550.165547827302</v>
      </c>
      <c r="K5" s="9">
        <f t="shared" si="4"/>
        <v>68766.0685276882</v>
      </c>
      <c r="L5" s="9">
        <f t="shared" si="4"/>
        <v>70003.857761186591</v>
      </c>
      <c r="M5" s="9">
        <f t="shared" si="4"/>
        <v>71263.927200887949</v>
      </c>
      <c r="N5" s="9">
        <f t="shared" si="4"/>
        <v>72546.677890503925</v>
      </c>
      <c r="O5" s="9">
        <f t="shared" si="4"/>
        <v>73852.518092532991</v>
      </c>
      <c r="P5" s="9">
        <f t="shared" si="4"/>
        <v>75181.863418198584</v>
      </c>
      <c r="Q5" s="9">
        <f t="shared" si="4"/>
        <v>76535.136959726151</v>
      </c>
      <c r="R5" s="9">
        <f t="shared" si="4"/>
        <v>77912.769425001228</v>
      </c>
      <c r="S5" s="9">
        <f t="shared" si="4"/>
        <v>79315.199274651255</v>
      </c>
      <c r="T5" s="9">
        <f t="shared" si="4"/>
        <v>80742.87286159498</v>
      </c>
      <c r="U5" s="9">
        <f t="shared" si="4"/>
        <v>82196.244573103686</v>
      </c>
      <c r="V5" s="9">
        <f t="shared" si="4"/>
        <v>83675.776975419547</v>
      </c>
      <c r="W5" s="9">
        <f t="shared" si="4"/>
        <v>85181.940960977096</v>
      </c>
      <c r="X5" s="9">
        <f t="shared" si="4"/>
        <v>86715.215898274677</v>
      </c>
      <c r="Y5" s="9">
        <f t="shared" si="4"/>
        <v>88276.089784443626</v>
      </c>
      <c r="Z5" s="9">
        <f t="shared" si="4"/>
        <v>89865.059400563609</v>
      </c>
      <c r="AA5" s="9">
        <f t="shared" si="4"/>
        <v>91482.630469773751</v>
      </c>
      <c r="AB5" s="9">
        <f t="shared" si="4"/>
        <v>93129.317818229683</v>
      </c>
      <c r="AC5" s="36">
        <f t="shared" si="4"/>
        <v>94805.645538957819</v>
      </c>
      <c r="AD5" s="33">
        <f t="shared" si="2"/>
        <v>77170.022841464553</v>
      </c>
      <c r="AE5" s="31">
        <f t="shared" si="3"/>
        <v>98347106.533995122</v>
      </c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</row>
    <row r="6" spans="1:55" s="8" customFormat="1" x14ac:dyDescent="0.25">
      <c r="A6" s="15"/>
      <c r="B6" s="19" t="s">
        <v>31</v>
      </c>
      <c r="C6" s="17">
        <v>302.66586113140522</v>
      </c>
      <c r="D6" s="10">
        <v>91518.2</v>
      </c>
      <c r="E6" s="9">
        <f>D6+(D6*0.018)</f>
        <v>93165.527600000001</v>
      </c>
      <c r="F6" s="9">
        <f t="shared" ref="F6:AC7" si="5">E6+(E6*0.018)</f>
        <v>94842.507096800007</v>
      </c>
      <c r="G6" s="9">
        <f t="shared" si="5"/>
        <v>96549.672224542403</v>
      </c>
      <c r="H6" s="9">
        <f t="shared" si="5"/>
        <v>98287.566324584172</v>
      </c>
      <c r="I6" s="9">
        <f t="shared" si="5"/>
        <v>100056.74251842669</v>
      </c>
      <c r="J6" s="9">
        <f t="shared" si="5"/>
        <v>101857.76388375837</v>
      </c>
      <c r="K6" s="9">
        <f t="shared" si="5"/>
        <v>103691.20363366601</v>
      </c>
      <c r="L6" s="9">
        <f t="shared" si="5"/>
        <v>105557.645299072</v>
      </c>
      <c r="M6" s="9">
        <f t="shared" si="5"/>
        <v>107457.68291445529</v>
      </c>
      <c r="N6" s="9">
        <f t="shared" si="5"/>
        <v>109391.92120691549</v>
      </c>
      <c r="O6" s="9">
        <f t="shared" si="5"/>
        <v>111360.97578863997</v>
      </c>
      <c r="P6" s="9">
        <f t="shared" si="5"/>
        <v>113365.4733528355</v>
      </c>
      <c r="Q6" s="9">
        <f t="shared" si="5"/>
        <v>115406.05187318654</v>
      </c>
      <c r="R6" s="9">
        <f t="shared" si="5"/>
        <v>117483.3608069039</v>
      </c>
      <c r="S6" s="9">
        <f t="shared" si="5"/>
        <v>119598.06130142817</v>
      </c>
      <c r="T6" s="9">
        <f t="shared" si="5"/>
        <v>121750.82640485387</v>
      </c>
      <c r="U6" s="9">
        <f t="shared" si="5"/>
        <v>123942.34128014123</v>
      </c>
      <c r="V6" s="9">
        <f t="shared" si="5"/>
        <v>126173.30342318378</v>
      </c>
      <c r="W6" s="9">
        <f t="shared" si="5"/>
        <v>128444.42288480108</v>
      </c>
      <c r="X6" s="9">
        <f t="shared" si="5"/>
        <v>130756.42249672751</v>
      </c>
      <c r="Y6" s="9">
        <f t="shared" si="5"/>
        <v>133110.03810166862</v>
      </c>
      <c r="Z6" s="9">
        <f t="shared" si="5"/>
        <v>135506.01878749864</v>
      </c>
      <c r="AA6" s="9">
        <f t="shared" si="5"/>
        <v>137945.12712567361</v>
      </c>
      <c r="AB6" s="9">
        <f t="shared" si="5"/>
        <v>140428.13941393574</v>
      </c>
      <c r="AC6" s="36">
        <f t="shared" si="5"/>
        <v>142955.84592338657</v>
      </c>
      <c r="AD6" s="33">
        <f t="shared" si="2"/>
        <v>116363.38566668339</v>
      </c>
      <c r="AE6" s="31">
        <f t="shared" si="3"/>
        <v>35219224.326972544</v>
      </c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</row>
    <row r="7" spans="1:55" s="8" customFormat="1" x14ac:dyDescent="0.25">
      <c r="A7" s="15"/>
      <c r="B7" s="19" t="s">
        <v>32</v>
      </c>
      <c r="C7" s="17">
        <v>87.9174907814091</v>
      </c>
      <c r="D7" s="10">
        <v>98186.1</v>
      </c>
      <c r="E7" s="9">
        <f>D7+(D7*0.018)</f>
        <v>99953.449800000002</v>
      </c>
      <c r="F7" s="9">
        <f t="shared" si="5"/>
        <v>101752.61189640001</v>
      </c>
      <c r="G7" s="9">
        <f t="shared" si="5"/>
        <v>103584.1589105352</v>
      </c>
      <c r="H7" s="9">
        <f t="shared" si="5"/>
        <v>105448.67377092484</v>
      </c>
      <c r="I7" s="9">
        <f t="shared" si="5"/>
        <v>107346.74989880148</v>
      </c>
      <c r="J7" s="9">
        <f t="shared" si="5"/>
        <v>109278.99139697991</v>
      </c>
      <c r="K7" s="9">
        <f t="shared" si="5"/>
        <v>111246.01324212554</v>
      </c>
      <c r="L7" s="9">
        <f t="shared" si="5"/>
        <v>113248.4414804838</v>
      </c>
      <c r="M7" s="9">
        <f t="shared" si="5"/>
        <v>115286.91342713252</v>
      </c>
      <c r="N7" s="9">
        <f t="shared" si="5"/>
        <v>117362.0778688209</v>
      </c>
      <c r="O7" s="9">
        <f t="shared" si="5"/>
        <v>119474.59527045967</v>
      </c>
      <c r="P7" s="9">
        <f t="shared" si="5"/>
        <v>121625.13798532795</v>
      </c>
      <c r="Q7" s="9">
        <f t="shared" si="5"/>
        <v>123814.39046906386</v>
      </c>
      <c r="R7" s="9">
        <f t="shared" si="5"/>
        <v>126043.049497507</v>
      </c>
      <c r="S7" s="9">
        <f t="shared" si="5"/>
        <v>128311.82438846213</v>
      </c>
      <c r="T7" s="9">
        <f t="shared" si="5"/>
        <v>130621.43722745446</v>
      </c>
      <c r="U7" s="9">
        <f t="shared" si="5"/>
        <v>132972.62309754864</v>
      </c>
      <c r="V7" s="9">
        <f t="shared" si="5"/>
        <v>135366.13031330451</v>
      </c>
      <c r="W7" s="9">
        <f t="shared" si="5"/>
        <v>137802.72065894399</v>
      </c>
      <c r="X7" s="9">
        <f t="shared" si="5"/>
        <v>140283.16963080497</v>
      </c>
      <c r="Y7" s="9">
        <f t="shared" si="5"/>
        <v>142808.26668415946</v>
      </c>
      <c r="Z7" s="9">
        <f t="shared" si="5"/>
        <v>145378.81548447433</v>
      </c>
      <c r="AA7" s="9">
        <f t="shared" si="5"/>
        <v>147995.63416319486</v>
      </c>
      <c r="AB7" s="9">
        <f t="shared" si="5"/>
        <v>150659.55557813236</v>
      </c>
      <c r="AC7" s="36">
        <f t="shared" si="5"/>
        <v>153371.42757853874</v>
      </c>
      <c r="AD7" s="33">
        <f t="shared" ref="AD7" si="6">+AVERAGE(E7:AC7)</f>
        <v>124841.47438878326</v>
      </c>
      <c r="AE7" s="31">
        <f t="shared" si="3"/>
        <v>10975749.173713373</v>
      </c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</row>
    <row r="8" spans="1:55" s="8" customFormat="1" x14ac:dyDescent="0.25">
      <c r="A8" s="15"/>
      <c r="B8" s="20" t="s">
        <v>16</v>
      </c>
      <c r="C8" s="13">
        <v>29.401018366716468</v>
      </c>
      <c r="D8" s="9">
        <v>142825.4</v>
      </c>
      <c r="E8" s="9">
        <f t="shared" ref="E8:AC8" si="7">D8+(D8*0.018)</f>
        <v>145396.25719999999</v>
      </c>
      <c r="F8" s="9">
        <f t="shared" si="7"/>
        <v>148013.3898296</v>
      </c>
      <c r="G8" s="9">
        <f t="shared" si="7"/>
        <v>150677.63084653279</v>
      </c>
      <c r="H8" s="9">
        <f t="shared" si="7"/>
        <v>153389.82820177038</v>
      </c>
      <c r="I8" s="9">
        <f t="shared" si="7"/>
        <v>156150.84510940223</v>
      </c>
      <c r="J8" s="9">
        <f t="shared" si="7"/>
        <v>158961.56032137148</v>
      </c>
      <c r="K8" s="9">
        <f t="shared" si="7"/>
        <v>161822.86840715617</v>
      </c>
      <c r="L8" s="9">
        <f t="shared" si="7"/>
        <v>164735.68003848498</v>
      </c>
      <c r="M8" s="9">
        <f t="shared" si="7"/>
        <v>167700.9222791777</v>
      </c>
      <c r="N8" s="9">
        <f t="shared" si="7"/>
        <v>170719.53888020289</v>
      </c>
      <c r="O8" s="9">
        <f t="shared" si="7"/>
        <v>173792.49058004655</v>
      </c>
      <c r="P8" s="9">
        <f t="shared" si="7"/>
        <v>176920.75541048739</v>
      </c>
      <c r="Q8" s="9">
        <f t="shared" si="7"/>
        <v>180105.32900787616</v>
      </c>
      <c r="R8" s="9">
        <f t="shared" si="7"/>
        <v>183347.22493001792</v>
      </c>
      <c r="S8" s="9">
        <f t="shared" si="7"/>
        <v>186647.47497875826</v>
      </c>
      <c r="T8" s="9">
        <f t="shared" si="7"/>
        <v>190007.1295283759</v>
      </c>
      <c r="U8" s="9">
        <f t="shared" si="7"/>
        <v>193427.25785988665</v>
      </c>
      <c r="V8" s="9">
        <f t="shared" si="7"/>
        <v>196908.94850136462</v>
      </c>
      <c r="W8" s="9">
        <f t="shared" si="7"/>
        <v>200453.30957438919</v>
      </c>
      <c r="X8" s="9">
        <f t="shared" si="7"/>
        <v>204061.4691467282</v>
      </c>
      <c r="Y8" s="9">
        <f t="shared" si="7"/>
        <v>207734.5755913693</v>
      </c>
      <c r="Z8" s="9">
        <f t="shared" si="7"/>
        <v>211473.79795201393</v>
      </c>
      <c r="AA8" s="9">
        <f t="shared" si="7"/>
        <v>215280.32631515019</v>
      </c>
      <c r="AB8" s="9">
        <f t="shared" si="7"/>
        <v>219155.37218882289</v>
      </c>
      <c r="AC8" s="36">
        <f t="shared" si="7"/>
        <v>223100.1688882217</v>
      </c>
      <c r="AD8" s="33">
        <f t="shared" ref="AD8:AD11" si="8">+AVERAGE(E8:AC8)</f>
        <v>181599.36606268829</v>
      </c>
      <c r="AE8" s="31">
        <f t="shared" ref="AE8:AE11" si="9">+AD8*C8</f>
        <v>5339206.2969931653</v>
      </c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</row>
    <row r="9" spans="1:55" s="8" customFormat="1" x14ac:dyDescent="0.25">
      <c r="A9" s="15"/>
      <c r="B9" s="20" t="s">
        <v>17</v>
      </c>
      <c r="C9" s="13">
        <v>0</v>
      </c>
      <c r="D9" s="9">
        <v>185835.9</v>
      </c>
      <c r="E9" s="9">
        <f t="shared" ref="E9:AC9" si="10">D9+(D9*0.018)</f>
        <v>189180.94620000001</v>
      </c>
      <c r="F9" s="9">
        <f t="shared" si="10"/>
        <v>192586.2032316</v>
      </c>
      <c r="G9" s="9">
        <f t="shared" si="10"/>
        <v>196052.75488976881</v>
      </c>
      <c r="H9" s="9">
        <f t="shared" si="10"/>
        <v>199581.70447778466</v>
      </c>
      <c r="I9" s="9">
        <f t="shared" si="10"/>
        <v>203174.17515838478</v>
      </c>
      <c r="J9" s="9">
        <f t="shared" si="10"/>
        <v>206831.31031123572</v>
      </c>
      <c r="K9" s="9">
        <f t="shared" si="10"/>
        <v>210554.27389683796</v>
      </c>
      <c r="L9" s="9">
        <f t="shared" si="10"/>
        <v>214344.25082698104</v>
      </c>
      <c r="M9" s="9">
        <f t="shared" si="10"/>
        <v>218202.4473418667</v>
      </c>
      <c r="N9" s="9">
        <f t="shared" si="10"/>
        <v>222130.0913940203</v>
      </c>
      <c r="O9" s="9">
        <f t="shared" si="10"/>
        <v>226128.43303911266</v>
      </c>
      <c r="P9" s="9">
        <f t="shared" si="10"/>
        <v>230198.74483381669</v>
      </c>
      <c r="Q9" s="9">
        <f t="shared" si="10"/>
        <v>234342.32224082539</v>
      </c>
      <c r="R9" s="9">
        <f t="shared" si="10"/>
        <v>238560.48404116026</v>
      </c>
      <c r="S9" s="9">
        <f t="shared" si="10"/>
        <v>242854.57275390116</v>
      </c>
      <c r="T9" s="9">
        <f t="shared" si="10"/>
        <v>247225.95506347137</v>
      </c>
      <c r="U9" s="9">
        <f t="shared" si="10"/>
        <v>251676.02225461384</v>
      </c>
      <c r="V9" s="9">
        <f t="shared" si="10"/>
        <v>256206.1906551969</v>
      </c>
      <c r="W9" s="9">
        <f t="shared" si="10"/>
        <v>260817.90208699045</v>
      </c>
      <c r="X9" s="9">
        <f t="shared" si="10"/>
        <v>265512.62432455627</v>
      </c>
      <c r="Y9" s="9">
        <f t="shared" si="10"/>
        <v>270291.85156239825</v>
      </c>
      <c r="Z9" s="9">
        <f t="shared" si="10"/>
        <v>275157.10489052144</v>
      </c>
      <c r="AA9" s="9">
        <f t="shared" si="10"/>
        <v>280109.93277855084</v>
      </c>
      <c r="AB9" s="9">
        <f t="shared" si="10"/>
        <v>285151.91156856477</v>
      </c>
      <c r="AC9" s="36">
        <f t="shared" si="10"/>
        <v>290284.64597679896</v>
      </c>
      <c r="AD9" s="33">
        <f t="shared" si="8"/>
        <v>236286.27423195838</v>
      </c>
      <c r="AE9" s="31">
        <f t="shared" si="9"/>
        <v>0</v>
      </c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</row>
    <row r="10" spans="1:55" s="8" customFormat="1" x14ac:dyDescent="0.25">
      <c r="A10" s="15"/>
      <c r="B10" s="20" t="s">
        <v>18</v>
      </c>
      <c r="C10" s="13">
        <v>0</v>
      </c>
      <c r="D10" s="9">
        <v>225924.74</v>
      </c>
      <c r="E10" s="9">
        <f t="shared" ref="E10:AC10" si="11">D10+(D10*0.018)</f>
        <v>229991.38532</v>
      </c>
      <c r="F10" s="9">
        <f t="shared" si="11"/>
        <v>234131.23025575999</v>
      </c>
      <c r="G10" s="9">
        <f t="shared" si="11"/>
        <v>238345.59240036368</v>
      </c>
      <c r="H10" s="9">
        <f t="shared" si="11"/>
        <v>242635.81306357021</v>
      </c>
      <c r="I10" s="9">
        <f t="shared" si="11"/>
        <v>247003.25769871447</v>
      </c>
      <c r="J10" s="9">
        <f t="shared" si="11"/>
        <v>251449.31633729133</v>
      </c>
      <c r="K10" s="9">
        <f t="shared" si="11"/>
        <v>255975.40403136256</v>
      </c>
      <c r="L10" s="9">
        <f t="shared" si="11"/>
        <v>260582.96130392709</v>
      </c>
      <c r="M10" s="9">
        <f t="shared" si="11"/>
        <v>265273.45460739778</v>
      </c>
      <c r="N10" s="9">
        <f t="shared" si="11"/>
        <v>270048.37679033092</v>
      </c>
      <c r="O10" s="9">
        <f t="shared" si="11"/>
        <v>274909.24757255689</v>
      </c>
      <c r="P10" s="9">
        <f t="shared" si="11"/>
        <v>279857.61402886291</v>
      </c>
      <c r="Q10" s="9">
        <f t="shared" si="11"/>
        <v>284895.05108138244</v>
      </c>
      <c r="R10" s="9">
        <f t="shared" si="11"/>
        <v>290023.16200084734</v>
      </c>
      <c r="S10" s="9">
        <f t="shared" si="11"/>
        <v>295243.57891686261</v>
      </c>
      <c r="T10" s="9">
        <f t="shared" si="11"/>
        <v>300557.96333736612</v>
      </c>
      <c r="U10" s="9">
        <f t="shared" si="11"/>
        <v>305968.00667743874</v>
      </c>
      <c r="V10" s="9">
        <f t="shared" si="11"/>
        <v>311475.43079763261</v>
      </c>
      <c r="W10" s="9">
        <f t="shared" si="11"/>
        <v>317081.98855199001</v>
      </c>
      <c r="X10" s="9">
        <f t="shared" si="11"/>
        <v>322789.46434592584</v>
      </c>
      <c r="Y10" s="9">
        <f t="shared" si="11"/>
        <v>328599.67470415251</v>
      </c>
      <c r="Z10" s="9">
        <f t="shared" si="11"/>
        <v>334514.46884882724</v>
      </c>
      <c r="AA10" s="9">
        <f t="shared" si="11"/>
        <v>340535.72928810614</v>
      </c>
      <c r="AB10" s="9">
        <f t="shared" si="11"/>
        <v>346665.37241529208</v>
      </c>
      <c r="AC10" s="36">
        <f t="shared" si="11"/>
        <v>352905.34911876731</v>
      </c>
      <c r="AD10" s="33">
        <f t="shared" si="8"/>
        <v>287258.35573978914</v>
      </c>
      <c r="AE10" s="31">
        <f t="shared" si="9"/>
        <v>0</v>
      </c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</row>
    <row r="11" spans="1:55" s="8" customFormat="1" x14ac:dyDescent="0.25">
      <c r="A11" s="15"/>
      <c r="B11" s="20" t="s">
        <v>19</v>
      </c>
      <c r="C11" s="13">
        <v>300.07537040317504</v>
      </c>
      <c r="D11" s="9">
        <v>283798.03999999998</v>
      </c>
      <c r="E11" s="9">
        <f t="shared" ref="E11:AC11" si="12">D11+(D11*0.018)</f>
        <v>288906.40471999999</v>
      </c>
      <c r="F11" s="9">
        <f t="shared" si="12"/>
        <v>294106.72000495996</v>
      </c>
      <c r="G11" s="9">
        <f t="shared" si="12"/>
        <v>299400.64096504927</v>
      </c>
      <c r="H11" s="9">
        <f t="shared" si="12"/>
        <v>304789.85250242014</v>
      </c>
      <c r="I11" s="9">
        <f t="shared" si="12"/>
        <v>310276.06984746369</v>
      </c>
      <c r="J11" s="9">
        <f t="shared" si="12"/>
        <v>315861.03910471802</v>
      </c>
      <c r="K11" s="9">
        <f t="shared" si="12"/>
        <v>321546.53780860297</v>
      </c>
      <c r="L11" s="9">
        <f t="shared" si="12"/>
        <v>327334.3754891578</v>
      </c>
      <c r="M11" s="9">
        <f t="shared" si="12"/>
        <v>333226.39424796263</v>
      </c>
      <c r="N11" s="9">
        <f t="shared" si="12"/>
        <v>339224.46934442595</v>
      </c>
      <c r="O11" s="9">
        <f t="shared" si="12"/>
        <v>345330.50979262561</v>
      </c>
      <c r="P11" s="9">
        <f t="shared" si="12"/>
        <v>351546.45896889287</v>
      </c>
      <c r="Q11" s="9">
        <f t="shared" si="12"/>
        <v>357874.29523033294</v>
      </c>
      <c r="R11" s="9">
        <f t="shared" si="12"/>
        <v>364316.03254447895</v>
      </c>
      <c r="S11" s="9">
        <f t="shared" si="12"/>
        <v>370873.72113027959</v>
      </c>
      <c r="T11" s="9">
        <f t="shared" si="12"/>
        <v>377549.44811062462</v>
      </c>
      <c r="U11" s="9">
        <f t="shared" si="12"/>
        <v>384345.33817661589</v>
      </c>
      <c r="V11" s="9">
        <f t="shared" si="12"/>
        <v>391263.55426379497</v>
      </c>
      <c r="W11" s="9">
        <f t="shared" si="12"/>
        <v>398306.29824054328</v>
      </c>
      <c r="X11" s="9">
        <f t="shared" si="12"/>
        <v>405475.81160887307</v>
      </c>
      <c r="Y11" s="9">
        <f t="shared" si="12"/>
        <v>412774.37621783279</v>
      </c>
      <c r="Z11" s="9">
        <f t="shared" si="12"/>
        <v>420204.31498975377</v>
      </c>
      <c r="AA11" s="9">
        <f t="shared" si="12"/>
        <v>427767.99265956931</v>
      </c>
      <c r="AB11" s="9">
        <f t="shared" si="12"/>
        <v>435467.81652744155</v>
      </c>
      <c r="AC11" s="36">
        <f t="shared" si="12"/>
        <v>443306.2372249355</v>
      </c>
      <c r="AD11" s="33">
        <f t="shared" si="8"/>
        <v>360842.9883888542</v>
      </c>
      <c r="AE11" s="31">
        <f t="shared" si="9"/>
        <v>108280093.39817402</v>
      </c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</row>
    <row r="12" spans="1:55" s="8" customFormat="1" x14ac:dyDescent="0.25">
      <c r="A12" s="15"/>
      <c r="B12" s="19" t="s">
        <v>10</v>
      </c>
      <c r="C12" s="13">
        <v>6854.5626774678885</v>
      </c>
      <c r="D12" s="10">
        <v>2687.52</v>
      </c>
      <c r="E12" s="9">
        <f t="shared" ref="E12:AC12" si="13">D12+(D12*0.018)</f>
        <v>2735.89536</v>
      </c>
      <c r="F12" s="9">
        <f t="shared" si="13"/>
        <v>2785.1414764800002</v>
      </c>
      <c r="G12" s="9">
        <f t="shared" si="13"/>
        <v>2835.2740230566401</v>
      </c>
      <c r="H12" s="9">
        <f t="shared" si="13"/>
        <v>2886.3089554716598</v>
      </c>
      <c r="I12" s="9">
        <f t="shared" si="13"/>
        <v>2938.2625166701496</v>
      </c>
      <c r="J12" s="9">
        <f t="shared" si="13"/>
        <v>2991.1512419702121</v>
      </c>
      <c r="K12" s="9">
        <f t="shared" si="13"/>
        <v>3044.9919643256758</v>
      </c>
      <c r="L12" s="9">
        <f t="shared" si="13"/>
        <v>3099.8018196835378</v>
      </c>
      <c r="M12" s="9">
        <f t="shared" si="13"/>
        <v>3155.5982524378414</v>
      </c>
      <c r="N12" s="9">
        <f t="shared" si="13"/>
        <v>3212.3990209817225</v>
      </c>
      <c r="O12" s="9">
        <f t="shared" si="13"/>
        <v>3270.2222033593935</v>
      </c>
      <c r="P12" s="9">
        <f t="shared" si="13"/>
        <v>3329.0862030198628</v>
      </c>
      <c r="Q12" s="9">
        <f t="shared" si="13"/>
        <v>3389.0097546742204</v>
      </c>
      <c r="R12" s="9">
        <f t="shared" si="13"/>
        <v>3450.0119302583562</v>
      </c>
      <c r="S12" s="9">
        <f t="shared" si="13"/>
        <v>3512.1121450030064</v>
      </c>
      <c r="T12" s="9">
        <f t="shared" si="13"/>
        <v>3575.3301636130604</v>
      </c>
      <c r="U12" s="9">
        <f t="shared" si="13"/>
        <v>3639.6861065580956</v>
      </c>
      <c r="V12" s="9">
        <f t="shared" si="13"/>
        <v>3705.2004564761414</v>
      </c>
      <c r="W12" s="9">
        <f t="shared" si="13"/>
        <v>3771.8940646927122</v>
      </c>
      <c r="X12" s="9">
        <f t="shared" si="13"/>
        <v>3839.788157857181</v>
      </c>
      <c r="Y12" s="9">
        <f t="shared" si="13"/>
        <v>3908.9043446986102</v>
      </c>
      <c r="Z12" s="9">
        <f t="shared" si="13"/>
        <v>3979.2646229031852</v>
      </c>
      <c r="AA12" s="9">
        <f t="shared" si="13"/>
        <v>4050.8913861154424</v>
      </c>
      <c r="AB12" s="9">
        <f t="shared" si="13"/>
        <v>4123.8074310655202</v>
      </c>
      <c r="AC12" s="36">
        <f t="shared" si="13"/>
        <v>4198.0359648246995</v>
      </c>
      <c r="AD12" s="33">
        <f t="shared" ref="AD12:AD17" si="14">+AVERAGE(E12:AC12)</f>
        <v>3417.1227826478771</v>
      </c>
      <c r="AE12" s="31">
        <f t="shared" ref="AE12:AE17" si="15">+AD12*C12</f>
        <v>23422882.290263355</v>
      </c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</row>
    <row r="13" spans="1:55" s="8" customFormat="1" x14ac:dyDescent="0.25">
      <c r="A13" s="15"/>
      <c r="B13" s="19" t="s">
        <v>11</v>
      </c>
      <c r="C13" s="13">
        <v>5084.9834181544447</v>
      </c>
      <c r="D13" s="10">
        <v>10719.54</v>
      </c>
      <c r="E13" s="9">
        <f t="shared" ref="E13:AC13" si="16">D13+(D13*0.018)</f>
        <v>10912.49172</v>
      </c>
      <c r="F13" s="9">
        <f t="shared" si="16"/>
        <v>11108.91657096</v>
      </c>
      <c r="G13" s="9">
        <f t="shared" si="16"/>
        <v>11308.87706923728</v>
      </c>
      <c r="H13" s="9">
        <f t="shared" si="16"/>
        <v>11512.436856483551</v>
      </c>
      <c r="I13" s="9">
        <f t="shared" si="16"/>
        <v>11719.660719900256</v>
      </c>
      <c r="J13" s="9">
        <f t="shared" si="16"/>
        <v>11930.614612858461</v>
      </c>
      <c r="K13" s="9">
        <f t="shared" si="16"/>
        <v>12145.365675889912</v>
      </c>
      <c r="L13" s="9">
        <f t="shared" si="16"/>
        <v>12363.98225805593</v>
      </c>
      <c r="M13" s="9">
        <f t="shared" si="16"/>
        <v>12586.533938700937</v>
      </c>
      <c r="N13" s="9">
        <f t="shared" si="16"/>
        <v>12813.091549597553</v>
      </c>
      <c r="O13" s="9">
        <f t="shared" si="16"/>
        <v>13043.727197490309</v>
      </c>
      <c r="P13" s="9">
        <f t="shared" si="16"/>
        <v>13278.514287045135</v>
      </c>
      <c r="Q13" s="9">
        <f t="shared" si="16"/>
        <v>13517.527544211947</v>
      </c>
      <c r="R13" s="9">
        <f t="shared" si="16"/>
        <v>13760.843040007763</v>
      </c>
      <c r="S13" s="9">
        <f t="shared" si="16"/>
        <v>14008.538214727903</v>
      </c>
      <c r="T13" s="9">
        <f t="shared" si="16"/>
        <v>14260.691902593006</v>
      </c>
      <c r="U13" s="9">
        <f t="shared" si="16"/>
        <v>14517.384356839681</v>
      </c>
      <c r="V13" s="9">
        <f t="shared" si="16"/>
        <v>14778.697275262795</v>
      </c>
      <c r="W13" s="9">
        <f t="shared" si="16"/>
        <v>15044.713826217525</v>
      </c>
      <c r="X13" s="9">
        <f t="shared" si="16"/>
        <v>15315.518675089441</v>
      </c>
      <c r="Y13" s="9">
        <f t="shared" si="16"/>
        <v>15591.198011241051</v>
      </c>
      <c r="Z13" s="9">
        <f t="shared" si="16"/>
        <v>15871.83957544339</v>
      </c>
      <c r="AA13" s="9">
        <f t="shared" si="16"/>
        <v>16157.532687801371</v>
      </c>
      <c r="AB13" s="9">
        <f t="shared" si="16"/>
        <v>16448.368276181794</v>
      </c>
      <c r="AC13" s="36">
        <f t="shared" si="16"/>
        <v>16744.438905153067</v>
      </c>
      <c r="AD13" s="33">
        <f t="shared" si="14"/>
        <v>13629.660189879602</v>
      </c>
      <c r="AE13" s="31">
        <f t="shared" si="15"/>
        <v>69306596.060617536</v>
      </c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</row>
    <row r="14" spans="1:55" s="8" customFormat="1" x14ac:dyDescent="0.25">
      <c r="A14" s="15"/>
      <c r="B14" s="19" t="s">
        <v>12</v>
      </c>
      <c r="C14" s="13">
        <v>1206.0173048990755</v>
      </c>
      <c r="D14" s="10">
        <v>28585.439999999999</v>
      </c>
      <c r="E14" s="9">
        <f t="shared" ref="E14:AC14" si="17">D14+(D14*0.018)</f>
        <v>29099.977919999998</v>
      </c>
      <c r="F14" s="9">
        <f t="shared" si="17"/>
        <v>29623.777522559998</v>
      </c>
      <c r="G14" s="9">
        <f t="shared" si="17"/>
        <v>30157.005517966078</v>
      </c>
      <c r="H14" s="9">
        <f t="shared" si="17"/>
        <v>30699.831617289467</v>
      </c>
      <c r="I14" s="9">
        <f t="shared" si="17"/>
        <v>31252.428586400678</v>
      </c>
      <c r="J14" s="9">
        <f t="shared" si="17"/>
        <v>31814.972300955891</v>
      </c>
      <c r="K14" s="9">
        <f t="shared" si="17"/>
        <v>32387.641802373098</v>
      </c>
      <c r="L14" s="9">
        <f t="shared" si="17"/>
        <v>32970.619354815812</v>
      </c>
      <c r="M14" s="9">
        <f t="shared" si="17"/>
        <v>33564.090503202497</v>
      </c>
      <c r="N14" s="9">
        <f t="shared" si="17"/>
        <v>34168.244132260144</v>
      </c>
      <c r="O14" s="9">
        <f t="shared" si="17"/>
        <v>34783.272526640823</v>
      </c>
      <c r="P14" s="9">
        <f t="shared" si="17"/>
        <v>35409.371432120359</v>
      </c>
      <c r="Q14" s="9">
        <f t="shared" si="17"/>
        <v>36046.740117898524</v>
      </c>
      <c r="R14" s="9">
        <f t="shared" si="17"/>
        <v>36695.581440020695</v>
      </c>
      <c r="S14" s="9">
        <f t="shared" si="17"/>
        <v>37356.101905941068</v>
      </c>
      <c r="T14" s="9">
        <f t="shared" si="17"/>
        <v>38028.51174024801</v>
      </c>
      <c r="U14" s="9">
        <f t="shared" si="17"/>
        <v>38713.024951572472</v>
      </c>
      <c r="V14" s="9">
        <f t="shared" si="17"/>
        <v>39409.859400700778</v>
      </c>
      <c r="W14" s="9">
        <f t="shared" si="17"/>
        <v>40119.236869913395</v>
      </c>
      <c r="X14" s="9">
        <f t="shared" si="17"/>
        <v>40841.383133571835</v>
      </c>
      <c r="Y14" s="9">
        <f t="shared" si="17"/>
        <v>41576.528029976129</v>
      </c>
      <c r="Z14" s="9">
        <f t="shared" si="17"/>
        <v>42324.905534515696</v>
      </c>
      <c r="AA14" s="9">
        <f t="shared" si="17"/>
        <v>43086.75383413698</v>
      </c>
      <c r="AB14" s="9">
        <f t="shared" si="17"/>
        <v>43862.315403151442</v>
      </c>
      <c r="AC14" s="36">
        <f t="shared" si="17"/>
        <v>44651.837080408171</v>
      </c>
      <c r="AD14" s="33">
        <f t="shared" si="14"/>
        <v>36345.760506345607</v>
      </c>
      <c r="AE14" s="31">
        <f t="shared" si="15"/>
        <v>43833616.130370185</v>
      </c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</row>
    <row r="15" spans="1:55" s="8" customFormat="1" x14ac:dyDescent="0.25">
      <c r="A15" s="15"/>
      <c r="B15" s="19" t="s">
        <v>13</v>
      </c>
      <c r="C15" s="13">
        <v>1769.5792593134422</v>
      </c>
      <c r="D15" s="10">
        <v>3247.42</v>
      </c>
      <c r="E15" s="9">
        <f t="shared" ref="E15:AC15" si="18">D15+(D15*0.018)</f>
        <v>3305.87356</v>
      </c>
      <c r="F15" s="9">
        <f t="shared" si="18"/>
        <v>3365.3792840800002</v>
      </c>
      <c r="G15" s="9">
        <f t="shared" si="18"/>
        <v>3425.9561111934399</v>
      </c>
      <c r="H15" s="9">
        <f t="shared" si="18"/>
        <v>3487.623321194922</v>
      </c>
      <c r="I15" s="9">
        <f t="shared" si="18"/>
        <v>3550.4005409764304</v>
      </c>
      <c r="J15" s="9">
        <f t="shared" si="18"/>
        <v>3614.307750714006</v>
      </c>
      <c r="K15" s="9">
        <f t="shared" si="18"/>
        <v>3679.3652902268582</v>
      </c>
      <c r="L15" s="9">
        <f t="shared" si="18"/>
        <v>3745.5938654509418</v>
      </c>
      <c r="M15" s="9">
        <f t="shared" si="18"/>
        <v>3813.014555029059</v>
      </c>
      <c r="N15" s="9">
        <f t="shared" si="18"/>
        <v>3881.6488170195821</v>
      </c>
      <c r="O15" s="9">
        <f t="shared" si="18"/>
        <v>3951.5184957259344</v>
      </c>
      <c r="P15" s="9">
        <f t="shared" si="18"/>
        <v>4022.645828649001</v>
      </c>
      <c r="Q15" s="9">
        <f t="shared" si="18"/>
        <v>4095.053453564683</v>
      </c>
      <c r="R15" s="9">
        <f t="shared" si="18"/>
        <v>4168.7644157288469</v>
      </c>
      <c r="S15" s="9">
        <f t="shared" si="18"/>
        <v>4243.8021752119657</v>
      </c>
      <c r="T15" s="9">
        <f t="shared" si="18"/>
        <v>4320.1906143657807</v>
      </c>
      <c r="U15" s="9">
        <f t="shared" si="18"/>
        <v>4397.9540454243652</v>
      </c>
      <c r="V15" s="9">
        <f t="shared" si="18"/>
        <v>4477.1172182420041</v>
      </c>
      <c r="W15" s="9">
        <f t="shared" si="18"/>
        <v>4557.7053281703602</v>
      </c>
      <c r="X15" s="9">
        <f t="shared" si="18"/>
        <v>4639.7440240774267</v>
      </c>
      <c r="Y15" s="9">
        <f t="shared" si="18"/>
        <v>4723.2594165108203</v>
      </c>
      <c r="Z15" s="9">
        <f t="shared" si="18"/>
        <v>4808.2780860080147</v>
      </c>
      <c r="AA15" s="9">
        <f t="shared" si="18"/>
        <v>4894.8270915561588</v>
      </c>
      <c r="AB15" s="9">
        <f t="shared" si="18"/>
        <v>4982.9339792041701</v>
      </c>
      <c r="AC15" s="36">
        <f t="shared" si="18"/>
        <v>5072.626790829845</v>
      </c>
      <c r="AD15" s="33">
        <f t="shared" si="14"/>
        <v>4129.0233623661843</v>
      </c>
      <c r="AE15" s="31">
        <f t="shared" si="15"/>
        <v>7306634.1032638513</v>
      </c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</row>
    <row r="16" spans="1:55" s="8" customFormat="1" x14ac:dyDescent="0.25">
      <c r="A16" s="15"/>
      <c r="B16" s="19" t="s">
        <v>14</v>
      </c>
      <c r="C16" s="13">
        <v>410.89434326841553</v>
      </c>
      <c r="D16" s="10">
        <v>219381.04</v>
      </c>
      <c r="E16" s="9">
        <f t="shared" ref="E16:AC16" si="19">D16+(D16*0.018)</f>
        <v>223329.89872</v>
      </c>
      <c r="F16" s="9">
        <f t="shared" si="19"/>
        <v>227349.83689695998</v>
      </c>
      <c r="G16" s="9">
        <f t="shared" si="19"/>
        <v>231442.13396110525</v>
      </c>
      <c r="H16" s="9">
        <f t="shared" si="19"/>
        <v>235608.09237240514</v>
      </c>
      <c r="I16" s="9">
        <f t="shared" si="19"/>
        <v>239849.03803510842</v>
      </c>
      <c r="J16" s="9">
        <f t="shared" si="19"/>
        <v>244166.32071974035</v>
      </c>
      <c r="K16" s="9">
        <f t="shared" si="19"/>
        <v>248561.31449269567</v>
      </c>
      <c r="L16" s="9">
        <f t="shared" si="19"/>
        <v>253035.41815356418</v>
      </c>
      <c r="M16" s="9">
        <f t="shared" si="19"/>
        <v>257590.05568032834</v>
      </c>
      <c r="N16" s="9">
        <f t="shared" si="19"/>
        <v>262226.67668257427</v>
      </c>
      <c r="O16" s="9">
        <f t="shared" si="19"/>
        <v>266946.75686286058</v>
      </c>
      <c r="P16" s="9">
        <f t="shared" si="19"/>
        <v>271751.79848639207</v>
      </c>
      <c r="Q16" s="9">
        <f t="shared" si="19"/>
        <v>276643.33085914713</v>
      </c>
      <c r="R16" s="9">
        <f t="shared" si="19"/>
        <v>281622.91081461177</v>
      </c>
      <c r="S16" s="9">
        <f t="shared" si="19"/>
        <v>286692.12320927478</v>
      </c>
      <c r="T16" s="9">
        <f t="shared" si="19"/>
        <v>291852.58142704173</v>
      </c>
      <c r="U16" s="9">
        <f t="shared" si="19"/>
        <v>297105.92789272848</v>
      </c>
      <c r="V16" s="9">
        <f t="shared" si="19"/>
        <v>302453.83459479758</v>
      </c>
      <c r="W16" s="9">
        <f t="shared" si="19"/>
        <v>307898.00361750391</v>
      </c>
      <c r="X16" s="9">
        <f t="shared" si="19"/>
        <v>313440.16768261901</v>
      </c>
      <c r="Y16" s="9">
        <f t="shared" si="19"/>
        <v>319082.09070090618</v>
      </c>
      <c r="Z16" s="9">
        <f t="shared" si="19"/>
        <v>324825.56833352247</v>
      </c>
      <c r="AA16" s="9">
        <f t="shared" si="19"/>
        <v>330672.4285635259</v>
      </c>
      <c r="AB16" s="9">
        <f t="shared" si="19"/>
        <v>336624.53227766935</v>
      </c>
      <c r="AC16" s="36">
        <f t="shared" si="19"/>
        <v>342683.77385866741</v>
      </c>
      <c r="AD16" s="33">
        <f t="shared" si="14"/>
        <v>278938.18459582998</v>
      </c>
      <c r="AE16" s="31">
        <f t="shared" si="15"/>
        <v>114614122.17198762</v>
      </c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</row>
    <row r="17" spans="1:55" s="8" customFormat="1" x14ac:dyDescent="0.25">
      <c r="A17" s="15"/>
      <c r="B17" s="19" t="s">
        <v>15</v>
      </c>
      <c r="C17" s="13">
        <v>410.89434326841553</v>
      </c>
      <c r="D17" s="10">
        <v>281997.2</v>
      </c>
      <c r="E17" s="9">
        <f t="shared" ref="E17:AC17" si="20">D17+(D17*0.018)</f>
        <v>287073.1496</v>
      </c>
      <c r="F17" s="9">
        <f t="shared" si="20"/>
        <v>292240.46629280003</v>
      </c>
      <c r="G17" s="9">
        <f t="shared" si="20"/>
        <v>297500.79468607041</v>
      </c>
      <c r="H17" s="9">
        <f t="shared" si="20"/>
        <v>302855.80899041967</v>
      </c>
      <c r="I17" s="9">
        <f t="shared" si="20"/>
        <v>308307.21355224721</v>
      </c>
      <c r="J17" s="9">
        <f t="shared" si="20"/>
        <v>313856.74339618767</v>
      </c>
      <c r="K17" s="9">
        <f t="shared" si="20"/>
        <v>319506.16477731906</v>
      </c>
      <c r="L17" s="9">
        <f t="shared" si="20"/>
        <v>325257.27574331081</v>
      </c>
      <c r="M17" s="9">
        <f t="shared" si="20"/>
        <v>331111.90670669038</v>
      </c>
      <c r="N17" s="9">
        <f t="shared" si="20"/>
        <v>337071.92102741083</v>
      </c>
      <c r="O17" s="9">
        <f t="shared" si="20"/>
        <v>343139.21560590423</v>
      </c>
      <c r="P17" s="9">
        <f t="shared" si="20"/>
        <v>349315.72148681048</v>
      </c>
      <c r="Q17" s="9">
        <f t="shared" si="20"/>
        <v>355603.40447357309</v>
      </c>
      <c r="R17" s="9">
        <f t="shared" si="20"/>
        <v>362004.26575409737</v>
      </c>
      <c r="S17" s="9">
        <f t="shared" si="20"/>
        <v>368520.34253767115</v>
      </c>
      <c r="T17" s="9">
        <f t="shared" si="20"/>
        <v>375153.70870334923</v>
      </c>
      <c r="U17" s="9">
        <f t="shared" si="20"/>
        <v>381906.47546000953</v>
      </c>
      <c r="V17" s="9">
        <f t="shared" si="20"/>
        <v>388780.79201828968</v>
      </c>
      <c r="W17" s="9">
        <f t="shared" si="20"/>
        <v>395778.84627461887</v>
      </c>
      <c r="X17" s="9">
        <f t="shared" si="20"/>
        <v>402902.865507562</v>
      </c>
      <c r="Y17" s="9">
        <f t="shared" si="20"/>
        <v>410155.11708669813</v>
      </c>
      <c r="Z17" s="9">
        <f t="shared" si="20"/>
        <v>417537.90919425868</v>
      </c>
      <c r="AA17" s="9">
        <f t="shared" si="20"/>
        <v>425053.59155975532</v>
      </c>
      <c r="AB17" s="9">
        <f t="shared" si="20"/>
        <v>432704.5562078309</v>
      </c>
      <c r="AC17" s="36">
        <f t="shared" si="20"/>
        <v>440493.23821957188</v>
      </c>
      <c r="AD17" s="33">
        <f t="shared" si="14"/>
        <v>358553.25979449833</v>
      </c>
      <c r="AE17" s="31">
        <f t="shared" si="15"/>
        <v>147327506.21000996</v>
      </c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</row>
    <row r="18" spans="1:55" s="8" customFormat="1" ht="16.5" thickBot="1" x14ac:dyDescent="0.3">
      <c r="A18" s="15"/>
      <c r="B18" s="21" t="s">
        <v>24</v>
      </c>
      <c r="C18" s="18">
        <f t="shared" ref="C18:AC18" si="21">+SUM(C3:C7)/25</f>
        <v>175.72539648300383</v>
      </c>
      <c r="D18" s="14">
        <f t="shared" si="21"/>
        <v>13939.677600000003</v>
      </c>
      <c r="E18" s="14">
        <f t="shared" si="21"/>
        <v>14190.591796800001</v>
      </c>
      <c r="F18" s="14">
        <f t="shared" si="21"/>
        <v>14446.0224491424</v>
      </c>
      <c r="G18" s="14">
        <f t="shared" si="21"/>
        <v>14706.050853226965</v>
      </c>
      <c r="H18" s="14">
        <f t="shared" si="21"/>
        <v>14970.759768585051</v>
      </c>
      <c r="I18" s="14">
        <f t="shared" si="21"/>
        <v>15240.23344441958</v>
      </c>
      <c r="J18" s="14">
        <f t="shared" si="21"/>
        <v>15514.557646419131</v>
      </c>
      <c r="K18" s="14">
        <f t="shared" si="21"/>
        <v>15793.819684054675</v>
      </c>
      <c r="L18" s="14">
        <f t="shared" si="21"/>
        <v>16078.108438367659</v>
      </c>
      <c r="M18" s="14">
        <f t="shared" si="21"/>
        <v>16367.514390258279</v>
      </c>
      <c r="N18" s="14">
        <f t="shared" si="21"/>
        <v>16662.129649282928</v>
      </c>
      <c r="O18" s="14">
        <f t="shared" si="21"/>
        <v>16962.04798297002</v>
      </c>
      <c r="P18" s="14">
        <f t="shared" si="21"/>
        <v>17267.36484666348</v>
      </c>
      <c r="Q18" s="14">
        <f t="shared" si="21"/>
        <v>17578.177413903424</v>
      </c>
      <c r="R18" s="14">
        <f t="shared" si="21"/>
        <v>17894.584607353681</v>
      </c>
      <c r="S18" s="14">
        <f t="shared" si="21"/>
        <v>18216.687130286053</v>
      </c>
      <c r="T18" s="14">
        <f t="shared" si="21"/>
        <v>18544.587498631201</v>
      </c>
      <c r="U18" s="14">
        <f t="shared" si="21"/>
        <v>18878.390073606559</v>
      </c>
      <c r="V18" s="14">
        <f t="shared" si="21"/>
        <v>19218.201094931479</v>
      </c>
      <c r="W18" s="14">
        <f t="shared" si="21"/>
        <v>19564.128714640243</v>
      </c>
      <c r="X18" s="14">
        <f t="shared" si="21"/>
        <v>19916.283031503768</v>
      </c>
      <c r="Y18" s="14">
        <f t="shared" si="21"/>
        <v>20274.776126070836</v>
      </c>
      <c r="Z18" s="14">
        <f t="shared" si="21"/>
        <v>20639.722096340112</v>
      </c>
      <c r="AA18" s="14">
        <f t="shared" si="21"/>
        <v>21011.237094074233</v>
      </c>
      <c r="AB18" s="14">
        <f t="shared" si="21"/>
        <v>21389.439361767567</v>
      </c>
      <c r="AC18" s="37">
        <f t="shared" si="21"/>
        <v>21774.449270279383</v>
      </c>
      <c r="AD18" s="34">
        <f>+SUM(AD3:AD7)</f>
        <v>443099.86446357868</v>
      </c>
      <c r="AE18" s="32">
        <f>+SUM(AE3:AE17)</f>
        <v>834105746.45482194</v>
      </c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topLeftCell="A10" workbookViewId="0">
      <selection activeCell="G21" sqref="G21"/>
    </sheetView>
  </sheetViews>
  <sheetFormatPr baseColWidth="10" defaultRowHeight="15" x14ac:dyDescent="0.25"/>
  <cols>
    <col min="1" max="1" width="26.28515625" customWidth="1"/>
    <col min="2" max="2" width="33.140625" customWidth="1"/>
    <col min="3" max="3" width="22" customWidth="1"/>
  </cols>
  <sheetData>
    <row r="1" spans="1:3" ht="15.75" x14ac:dyDescent="0.25">
      <c r="A1" s="1" t="s">
        <v>21</v>
      </c>
      <c r="B1" s="2" t="s">
        <v>0</v>
      </c>
      <c r="C1" s="1" t="s">
        <v>22</v>
      </c>
    </row>
    <row r="2" spans="1:3" x14ac:dyDescent="0.25">
      <c r="A2" s="4" t="s">
        <v>23</v>
      </c>
      <c r="B2" s="2" t="s">
        <v>1</v>
      </c>
      <c r="C2" s="2">
        <v>668853823.2833308</v>
      </c>
    </row>
    <row r="3" spans="1:3" ht="30" x14ac:dyDescent="0.25">
      <c r="A3" s="4"/>
      <c r="B3" s="2" t="s">
        <v>2</v>
      </c>
      <c r="C3" s="2">
        <v>86557553.601372227</v>
      </c>
    </row>
    <row r="4" spans="1:3" ht="45" x14ac:dyDescent="0.25">
      <c r="A4" s="4"/>
      <c r="B4" s="2" t="s">
        <v>3</v>
      </c>
      <c r="C4" s="2">
        <v>15373801.849880094</v>
      </c>
    </row>
    <row r="5" spans="1:3" x14ac:dyDescent="0.25">
      <c r="A5" s="4"/>
      <c r="B5" s="2" t="s">
        <v>4</v>
      </c>
      <c r="C5" s="2">
        <v>7239359.0284784064</v>
      </c>
    </row>
    <row r="6" spans="1:3" x14ac:dyDescent="0.25">
      <c r="A6" s="4"/>
      <c r="B6" s="2" t="s">
        <v>5</v>
      </c>
      <c r="C6" s="2">
        <v>849450040.04779243</v>
      </c>
    </row>
    <row r="7" spans="1:3" ht="30" x14ac:dyDescent="0.25">
      <c r="A7" s="4"/>
      <c r="B7" s="2" t="s">
        <v>6</v>
      </c>
      <c r="C7" s="2">
        <v>42950907.279468797</v>
      </c>
    </row>
    <row r="8" spans="1:3" ht="45" x14ac:dyDescent="0.25">
      <c r="A8" s="4"/>
      <c r="B8" s="2" t="s">
        <v>7</v>
      </c>
      <c r="C8" s="2">
        <v>6557390.4243463818</v>
      </c>
    </row>
    <row r="9" spans="1:3" ht="15.75" x14ac:dyDescent="0.25">
      <c r="A9" s="3" t="s">
        <v>24</v>
      </c>
      <c r="B9" s="3"/>
      <c r="C9" s="2">
        <v>1676982875.5146692</v>
      </c>
    </row>
    <row r="10" spans="1:3" x14ac:dyDescent="0.25">
      <c r="A10" s="4" t="s">
        <v>25</v>
      </c>
      <c r="B10" s="2" t="s">
        <v>1</v>
      </c>
      <c r="C10" s="2">
        <v>668853823.2833308</v>
      </c>
    </row>
    <row r="11" spans="1:3" ht="30" x14ac:dyDescent="0.25">
      <c r="A11" s="4"/>
      <c r="B11" s="2" t="s">
        <v>2</v>
      </c>
      <c r="C11" s="2">
        <v>86557553.601372227</v>
      </c>
    </row>
    <row r="12" spans="1:3" ht="45" x14ac:dyDescent="0.25">
      <c r="A12" s="4"/>
      <c r="B12" s="2" t="s">
        <v>3</v>
      </c>
      <c r="C12" s="2">
        <v>15373801.849880094</v>
      </c>
    </row>
    <row r="13" spans="1:3" x14ac:dyDescent="0.25">
      <c r="A13" s="4"/>
      <c r="B13" s="2" t="s">
        <v>4</v>
      </c>
      <c r="C13" s="2">
        <v>7239359.0284784064</v>
      </c>
    </row>
    <row r="14" spans="1:3" x14ac:dyDescent="0.25">
      <c r="A14" s="4"/>
      <c r="B14" s="2" t="s">
        <v>5</v>
      </c>
      <c r="C14" s="2">
        <v>15344293.592970528</v>
      </c>
    </row>
    <row r="15" spans="1:3" ht="30" x14ac:dyDescent="0.25">
      <c r="A15" s="4"/>
      <c r="B15" s="2" t="s">
        <v>6</v>
      </c>
      <c r="C15" s="2">
        <v>42950907.279468797</v>
      </c>
    </row>
    <row r="16" spans="1:3" ht="45" x14ac:dyDescent="0.25">
      <c r="A16" s="4"/>
      <c r="B16" s="2" t="s">
        <v>7</v>
      </c>
      <c r="C16" s="2">
        <v>6557390.4243463818</v>
      </c>
    </row>
    <row r="17" spans="1:3" ht="15.75" x14ac:dyDescent="0.25">
      <c r="A17" s="3" t="s">
        <v>24</v>
      </c>
      <c r="B17" s="3"/>
      <c r="C17" s="2">
        <v>842877129.05984712</v>
      </c>
    </row>
  </sheetData>
  <mergeCells count="4">
    <mergeCell ref="A17:B17"/>
    <mergeCell ref="A9:B9"/>
    <mergeCell ref="A2:A8"/>
    <mergeCell ref="A10:A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Costos Operación por año</vt:lpstr>
      <vt:lpstr>Costos Instalación por año</vt:lpstr>
      <vt:lpstr>Total Costos de Operación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Marilyn Avila Salgado</dc:creator>
  <cp:lastModifiedBy>Marilyn Avila Salgado</cp:lastModifiedBy>
  <dcterms:created xsi:type="dcterms:W3CDTF">2015-08-08T20:46:30Z</dcterms:created>
  <dcterms:modified xsi:type="dcterms:W3CDTF">2015-10-19T05:08:17Z</dcterms:modified>
</cp:coreProperties>
</file>