
<file path=[Content_Types].xml><?xml version="1.0" encoding="utf-8"?>
<Types xmlns="http://schemas.openxmlformats.org/package/2006/content-types"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charts/style8.xml" ContentType="application/vnd.ms-office.chartstyle+xml"/>
  <Override PartName="/xl/charts/colors19.xml" ContentType="application/vnd.ms-office.chartcolorstyle+xml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style6.xml" ContentType="application/vnd.ms-office.chartstyle+xml"/>
  <Override PartName="/xl/charts/colors17.xml" ContentType="application/vnd.ms-office.chartcolorstyle+xml"/>
  <Override PartName="/xl/charts/style18.xml" ContentType="application/vnd.ms-office.chartstyle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4.xml" ContentType="application/vnd.ms-office.chartstyle+xml"/>
  <Override PartName="/xl/charts/colors15.xml" ContentType="application/vnd.ms-office.chartcolorstyle+xml"/>
  <Override PartName="/xl/charts/style16.xml" ContentType="application/vnd.ms-office.chartstyle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charts/style2.xml" ContentType="application/vnd.ms-office.chartstyle+xml"/>
  <Override PartName="/xl/charts/style14.xml" ContentType="application/vnd.ms-office.chartstyle+xml"/>
  <Override PartName="/xl/charts/colors13.xml" ContentType="application/vnd.ms-office.chartcolorstyle+xml"/>
  <Override PartName="/xl/charts/colors9.xml" ContentType="application/vnd.ms-office.chartcolorstyle+xml"/>
  <Override PartName="/xl/worksheets/sheet3.xml" ContentType="application/vnd.openxmlformats-officedocument.spreadsheetml.worksheet+xml"/>
  <Override PartName="/xl/charts/chart18.xml" ContentType="application/vnd.openxmlformats-officedocument.drawingml.chart+xml"/>
  <Override PartName="/xl/charts/colors7.xml" ContentType="application/vnd.ms-office.chartcolorstyle+xml"/>
  <Override PartName="/xl/charts/style12.xml" ContentType="application/vnd.ms-office.chartstyle+xml"/>
  <Override PartName="/xl/charts/colors11.xml" ContentType="application/vnd.ms-office.chartcolorstyle+xml"/>
  <Override PartName="/xl/charts/colors20.xml" ContentType="application/vnd.ms-office.chartcolorstyle+xml"/>
  <Override PartName="/xl/worksheets/sheet1.xml" ContentType="application/vnd.openxmlformats-officedocument.spreadsheetml.worksheet+xml"/>
  <Override PartName="/xl/charts/chart16.xml" ContentType="application/vnd.openxmlformats-officedocument.drawingml.chart+xml"/>
  <Override PartName="/xl/charts/colors5.xml" ContentType="application/vnd.ms-office.chartcolorstyle+xml"/>
  <Override PartName="/xl/charts/style10.xml" ContentType="application/vnd.ms-office.chartstyle+xml"/>
  <Override PartName="/xl/sharedStrings.xml" ContentType="application/vnd.openxmlformats-officedocument.spreadsheetml.sharedString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olors2.xml" ContentType="application/vnd.ms-office.chartcolorstyle+xml"/>
  <Override PartName="/xl/charts/colors3.xml" ContentType="application/vnd.ms-office.chartcolorstyle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olors1.xml" ContentType="application/vnd.ms-office.chartcolorstyle+xml"/>
  <Override PartName="/docProps/core.xml" ContentType="application/vnd.openxmlformats-package.core-properties+xml"/>
  <Default Extension="bin" ContentType="application/vnd.openxmlformats-officedocument.spreadsheetml.printerSettings"/>
  <Default Extension="png" ContentType="image/png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charts/style9.xml" ContentType="application/vnd.ms-office.chartstyle+xml"/>
  <Override PartName="/xl/charts/chart5.xml" ContentType="application/vnd.openxmlformats-officedocument.drawingml.chart+xml"/>
  <Override PartName="/xl/charts/style7.xml" ContentType="application/vnd.ms-office.chartstyle+xml"/>
  <Override PartName="/xl/charts/style19.xml" ContentType="application/vnd.ms-office.chartstyle+xml"/>
  <Override PartName="/xl/charts/colors18.xml" ContentType="application/vnd.ms-office.chartcolorstyle+xml"/>
  <Override PartName="/xl/worksheets/sheet6.xml" ContentType="application/vnd.openxmlformats-officedocument.spreadsheetml.worksheet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style5.xml" ContentType="application/vnd.ms-office.chartstyle+xml"/>
  <Override PartName="/xl/charts/style17.xml" ContentType="application/vnd.ms-office.chartstyle+xml"/>
  <Override PartName="/xl/charts/colors16.xml" ContentType="application/vnd.ms-office.chartcolorstyle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olors8.xml" ContentType="application/vnd.ms-office.chartcolorstyle+xml"/>
  <Override PartName="/xl/charts/style3.xml" ContentType="application/vnd.ms-office.chartstyle+xml"/>
  <Override PartName="/xl/charts/style1.xml" ContentType="application/vnd.ms-office.chartstyle+xml"/>
  <Override PartName="/xl/charts/colors14.xml" ContentType="application/vnd.ms-office.chartcolorstyle+xml"/>
  <Override PartName="/xl/charts/style15.xml" ContentType="application/vnd.ms-office.chartstyle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9.xml" ContentType="application/vnd.openxmlformats-officedocument.drawingml.chart+xml"/>
  <Override PartName="/xl/charts/colors6.xml" ContentType="application/vnd.ms-office.chartcolorstyle+xml"/>
  <Override PartName="/xl/charts/colors12.xml" ContentType="application/vnd.ms-office.chartcolorstyle+xml"/>
  <Override PartName="/xl/charts/style13.xml" ContentType="application/vnd.ms-office.chartstyle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xl/charts/colors4.xml" ContentType="application/vnd.ms-office.chartcolorstyle+xml"/>
  <Override PartName="/xl/charts/colors10.xml" ContentType="application/vnd.ms-office.chartcolorstyle+xml"/>
  <Override PartName="/xl/charts/style11.xml" ContentType="application/vnd.ms-office.chartstyle+xml"/>
  <Override PartName="/xl/charts/style20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0" yWindow="0" windowWidth="19440" windowHeight="7155"/>
  </bookViews>
  <sheets>
    <sheet name="CÁLCULOS LADO DERECHO" sheetId="4" r:id="rId1"/>
    <sheet name="CÁLCULOS LADO IZQUIERDO" sheetId="5" r:id="rId2"/>
    <sheet name="M. RANGOS Y PROMEDIOS" sheetId="6" state="hidden" r:id="rId3"/>
    <sheet name="RANGOS&amp;PROMEDIO DERECHO OPER" sheetId="10" r:id="rId4"/>
    <sheet name="RANGOS&amp;PROMEDIO DERECHO MUESTRA" sheetId="12" r:id="rId5"/>
    <sheet name="DESVIACIÓN E DERECHO " sheetId="11" r:id="rId6"/>
  </sheets>
  <definedNames>
    <definedName name="_xlnm.Print_Area" localSheetId="0">'CÁLCULOS LADO DERECHO'!$A$1:$P$115</definedName>
    <definedName name="_xlnm.Print_Area" localSheetId="5">'DESVIACIÓN E DERECHO '!$A$1:$J$160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19" i="11"/>
  <c r="C72"/>
  <c r="C26"/>
  <c r="M9" i="4" l="1"/>
  <c r="N9" s="1"/>
  <c r="L9"/>
  <c r="K9"/>
  <c r="J9"/>
  <c r="K26" i="10"/>
  <c r="E26"/>
  <c r="B341" i="12"/>
  <c r="B344" s="1"/>
  <c r="B354" s="1"/>
  <c r="B305"/>
  <c r="B308" s="1"/>
  <c r="B317" s="1"/>
  <c r="B270"/>
  <c r="B237"/>
  <c r="B240" s="1"/>
  <c r="B199"/>
  <c r="B202" s="1"/>
  <c r="B212" s="1"/>
  <c r="B164"/>
  <c r="B130"/>
  <c r="B133" s="1"/>
  <c r="B143" s="1"/>
  <c r="B95"/>
  <c r="B60"/>
  <c r="H60" s="1"/>
  <c r="E26"/>
  <c r="E29" s="1"/>
  <c r="J18"/>
  <c r="G18"/>
  <c r="D18"/>
  <c r="J17"/>
  <c r="G17"/>
  <c r="D17"/>
  <c r="J16"/>
  <c r="G16"/>
  <c r="D16"/>
  <c r="J15"/>
  <c r="G15"/>
  <c r="D15"/>
  <c r="J14"/>
  <c r="G14"/>
  <c r="D14"/>
  <c r="J13"/>
  <c r="G13"/>
  <c r="D13"/>
  <c r="J12"/>
  <c r="G12"/>
  <c r="D12"/>
  <c r="J11"/>
  <c r="G11"/>
  <c r="D11"/>
  <c r="J10"/>
  <c r="G10"/>
  <c r="D10"/>
  <c r="J9"/>
  <c r="G9"/>
  <c r="D9"/>
  <c r="F72" i="11"/>
  <c r="F26"/>
  <c r="F119"/>
  <c r="B74"/>
  <c r="B96" s="1"/>
  <c r="J18"/>
  <c r="G18"/>
  <c r="D18"/>
  <c r="J17"/>
  <c r="G17"/>
  <c r="D17"/>
  <c r="J16"/>
  <c r="G16"/>
  <c r="D16"/>
  <c r="J15"/>
  <c r="G15"/>
  <c r="D15"/>
  <c r="J14"/>
  <c r="G14"/>
  <c r="D14"/>
  <c r="J13"/>
  <c r="G13"/>
  <c r="D13"/>
  <c r="J12"/>
  <c r="G12"/>
  <c r="D12"/>
  <c r="J11"/>
  <c r="G11"/>
  <c r="D11"/>
  <c r="J10"/>
  <c r="G10"/>
  <c r="D10"/>
  <c r="J9"/>
  <c r="G9"/>
  <c r="D9"/>
  <c r="D19" s="1"/>
  <c r="B29" l="1"/>
  <c r="B75"/>
  <c r="C82" s="1"/>
  <c r="C41"/>
  <c r="B28"/>
  <c r="B53" s="1"/>
  <c r="K26" i="12"/>
  <c r="B306"/>
  <c r="B310" s="1"/>
  <c r="B200"/>
  <c r="B203" s="1"/>
  <c r="C213" s="1"/>
  <c r="B342"/>
  <c r="B345" s="1"/>
  <c r="C355" s="1"/>
  <c r="B247"/>
  <c r="B248"/>
  <c r="B165"/>
  <c r="B170" s="1"/>
  <c r="D175" s="1"/>
  <c r="B314"/>
  <c r="B131"/>
  <c r="B134" s="1"/>
  <c r="B271"/>
  <c r="B276" s="1"/>
  <c r="B318"/>
  <c r="C209"/>
  <c r="B98"/>
  <c r="B142"/>
  <c r="B139"/>
  <c r="B141"/>
  <c r="B140"/>
  <c r="B144"/>
  <c r="B96"/>
  <c r="B99" s="1"/>
  <c r="B238"/>
  <c r="B209"/>
  <c r="B355"/>
  <c r="B210"/>
  <c r="B319"/>
  <c r="B315"/>
  <c r="B352"/>
  <c r="B211"/>
  <c r="B246"/>
  <c r="B250"/>
  <c r="B275"/>
  <c r="B316"/>
  <c r="B353"/>
  <c r="B213"/>
  <c r="B351"/>
  <c r="B249"/>
  <c r="B208"/>
  <c r="B251"/>
  <c r="B350"/>
  <c r="B168"/>
  <c r="B61"/>
  <c r="B63"/>
  <c r="B70" s="1"/>
  <c r="E27"/>
  <c r="K27" s="1"/>
  <c r="B36"/>
  <c r="J19"/>
  <c r="D19"/>
  <c r="B37"/>
  <c r="B38"/>
  <c r="B35"/>
  <c r="B39"/>
  <c r="B40"/>
  <c r="G19"/>
  <c r="G19" i="11"/>
  <c r="B30"/>
  <c r="D54" s="1"/>
  <c r="B88"/>
  <c r="J19"/>
  <c r="C48"/>
  <c r="B123"/>
  <c r="D144" s="1"/>
  <c r="D128"/>
  <c r="D138"/>
  <c r="D130"/>
  <c r="D136"/>
  <c r="D137"/>
  <c r="B48"/>
  <c r="B41"/>
  <c r="B46"/>
  <c r="B40"/>
  <c r="B49"/>
  <c r="B38"/>
  <c r="B51"/>
  <c r="B39"/>
  <c r="B54"/>
  <c r="B45"/>
  <c r="D36"/>
  <c r="C53"/>
  <c r="C51"/>
  <c r="C49"/>
  <c r="C47"/>
  <c r="D37"/>
  <c r="C38"/>
  <c r="D41"/>
  <c r="C42"/>
  <c r="C45"/>
  <c r="D49"/>
  <c r="C50"/>
  <c r="C54"/>
  <c r="B81"/>
  <c r="B82"/>
  <c r="B99"/>
  <c r="B97"/>
  <c r="B95"/>
  <c r="B93"/>
  <c r="B91"/>
  <c r="B89"/>
  <c r="B87"/>
  <c r="B85"/>
  <c r="B83"/>
  <c r="B86"/>
  <c r="B94"/>
  <c r="D44"/>
  <c r="D46"/>
  <c r="C35"/>
  <c r="D38"/>
  <c r="C39"/>
  <c r="D42"/>
  <c r="C43"/>
  <c r="D45"/>
  <c r="D50"/>
  <c r="D51"/>
  <c r="C52"/>
  <c r="D53"/>
  <c r="B76"/>
  <c r="B84"/>
  <c r="B92"/>
  <c r="B100"/>
  <c r="B122"/>
  <c r="D40"/>
  <c r="C98"/>
  <c r="C94"/>
  <c r="C90"/>
  <c r="C86"/>
  <c r="C99"/>
  <c r="C95"/>
  <c r="C91"/>
  <c r="C87"/>
  <c r="C83"/>
  <c r="D35"/>
  <c r="C36"/>
  <c r="D39"/>
  <c r="C40"/>
  <c r="D43"/>
  <c r="C44"/>
  <c r="C46"/>
  <c r="D52"/>
  <c r="B90"/>
  <c r="B98"/>
  <c r="B121"/>
  <c r="C81" l="1"/>
  <c r="C85"/>
  <c r="C89"/>
  <c r="C93"/>
  <c r="C97"/>
  <c r="C84"/>
  <c r="C88"/>
  <c r="C92"/>
  <c r="C96"/>
  <c r="C100"/>
  <c r="B50"/>
  <c r="B35"/>
  <c r="B43"/>
  <c r="B52"/>
  <c r="B42"/>
  <c r="B36"/>
  <c r="B44"/>
  <c r="B37"/>
  <c r="B47"/>
  <c r="D141"/>
  <c r="D139"/>
  <c r="D132"/>
  <c r="D127"/>
  <c r="D140"/>
  <c r="D145"/>
  <c r="D143"/>
  <c r="D134"/>
  <c r="D135"/>
  <c r="D48"/>
  <c r="D47"/>
  <c r="C37"/>
  <c r="D146"/>
  <c r="B73" i="12"/>
  <c r="C212"/>
  <c r="C210"/>
  <c r="D178"/>
  <c r="B204"/>
  <c r="C211"/>
  <c r="D176"/>
  <c r="C208"/>
  <c r="B64"/>
  <c r="H61"/>
  <c r="H64" s="1"/>
  <c r="C351"/>
  <c r="E31"/>
  <c r="D38" s="1"/>
  <c r="B309"/>
  <c r="C314" s="1"/>
  <c r="B69"/>
  <c r="B135"/>
  <c r="D139" s="1"/>
  <c r="C352"/>
  <c r="C281"/>
  <c r="C285"/>
  <c r="C282"/>
  <c r="C283"/>
  <c r="C353"/>
  <c r="B346"/>
  <c r="D350" s="1"/>
  <c r="C354"/>
  <c r="B74"/>
  <c r="B72"/>
  <c r="B277"/>
  <c r="D281" s="1"/>
  <c r="C350"/>
  <c r="B169"/>
  <c r="C177" s="1"/>
  <c r="D177"/>
  <c r="D179"/>
  <c r="C286"/>
  <c r="C284"/>
  <c r="D174"/>
  <c r="D285"/>
  <c r="C139"/>
  <c r="C143"/>
  <c r="C142"/>
  <c r="C141"/>
  <c r="C140"/>
  <c r="C144"/>
  <c r="C105"/>
  <c r="C109"/>
  <c r="C108"/>
  <c r="C107"/>
  <c r="C104"/>
  <c r="C106"/>
  <c r="B65"/>
  <c r="D72" s="1"/>
  <c r="B177"/>
  <c r="B175"/>
  <c r="B179"/>
  <c r="B176"/>
  <c r="B178"/>
  <c r="B174"/>
  <c r="B242"/>
  <c r="B241"/>
  <c r="D315"/>
  <c r="D319"/>
  <c r="D318"/>
  <c r="D314"/>
  <c r="D317"/>
  <c r="D316"/>
  <c r="B108"/>
  <c r="B104"/>
  <c r="B106"/>
  <c r="B107"/>
  <c r="B109"/>
  <c r="B105"/>
  <c r="D210"/>
  <c r="D208"/>
  <c r="D209"/>
  <c r="D213"/>
  <c r="D212"/>
  <c r="D211"/>
  <c r="B283"/>
  <c r="B285"/>
  <c r="B281"/>
  <c r="B282"/>
  <c r="B286"/>
  <c r="B284"/>
  <c r="C71"/>
  <c r="C72"/>
  <c r="C69"/>
  <c r="C73"/>
  <c r="C74"/>
  <c r="C70"/>
  <c r="E30"/>
  <c r="C40" s="1"/>
  <c r="B71"/>
  <c r="H63"/>
  <c r="B100"/>
  <c r="D131" i="11"/>
  <c r="D129"/>
  <c r="D142"/>
  <c r="D133"/>
  <c r="C141"/>
  <c r="C132"/>
  <c r="C128"/>
  <c r="C139"/>
  <c r="C138"/>
  <c r="C137"/>
  <c r="C136"/>
  <c r="C130"/>
  <c r="C145"/>
  <c r="C143"/>
  <c r="C140"/>
  <c r="C131"/>
  <c r="C127"/>
  <c r="C146"/>
  <c r="C135"/>
  <c r="C134"/>
  <c r="C144"/>
  <c r="C142"/>
  <c r="C129"/>
  <c r="C133"/>
  <c r="B145"/>
  <c r="B143"/>
  <c r="B140"/>
  <c r="B131"/>
  <c r="B127"/>
  <c r="B146"/>
  <c r="B144"/>
  <c r="B142"/>
  <c r="B135"/>
  <c r="B134"/>
  <c r="B133"/>
  <c r="B129"/>
  <c r="B139"/>
  <c r="B138"/>
  <c r="B137"/>
  <c r="B136"/>
  <c r="B130"/>
  <c r="B132"/>
  <c r="B128"/>
  <c r="B141"/>
  <c r="D82"/>
  <c r="D81"/>
  <c r="D100"/>
  <c r="D98"/>
  <c r="D96"/>
  <c r="D94"/>
  <c r="D92"/>
  <c r="D90"/>
  <c r="D88"/>
  <c r="D86"/>
  <c r="D84"/>
  <c r="D95"/>
  <c r="D87"/>
  <c r="D97"/>
  <c r="D89"/>
  <c r="D85"/>
  <c r="D99"/>
  <c r="D91"/>
  <c r="D83"/>
  <c r="D93"/>
  <c r="H73" i="10"/>
  <c r="B137"/>
  <c r="B140" s="1"/>
  <c r="B156" s="1"/>
  <c r="B75"/>
  <c r="D142" i="12" l="1"/>
  <c r="D354"/>
  <c r="C176"/>
  <c r="D352"/>
  <c r="D283"/>
  <c r="I71"/>
  <c r="I70"/>
  <c r="I69"/>
  <c r="C175"/>
  <c r="J69"/>
  <c r="J71"/>
  <c r="J70"/>
  <c r="D40"/>
  <c r="C179"/>
  <c r="C319"/>
  <c r="C315"/>
  <c r="C318"/>
  <c r="C317"/>
  <c r="D36"/>
  <c r="D143"/>
  <c r="D144"/>
  <c r="D35"/>
  <c r="D37"/>
  <c r="D141"/>
  <c r="D140"/>
  <c r="D39"/>
  <c r="C316"/>
  <c r="K30"/>
  <c r="K29"/>
  <c r="D284"/>
  <c r="D74"/>
  <c r="D351"/>
  <c r="D286"/>
  <c r="D355"/>
  <c r="D353"/>
  <c r="D282"/>
  <c r="H65"/>
  <c r="C174"/>
  <c r="C178"/>
  <c r="C35"/>
  <c r="C38"/>
  <c r="C39"/>
  <c r="C37"/>
  <c r="C36"/>
  <c r="D106"/>
  <c r="D108"/>
  <c r="D105"/>
  <c r="D109"/>
  <c r="D104"/>
  <c r="D107"/>
  <c r="C248"/>
  <c r="C246"/>
  <c r="C250"/>
  <c r="C247"/>
  <c r="C251"/>
  <c r="C249"/>
  <c r="D70"/>
  <c r="D249"/>
  <c r="D247"/>
  <c r="D246"/>
  <c r="D248"/>
  <c r="D251"/>
  <c r="D250"/>
  <c r="D69"/>
  <c r="D71"/>
  <c r="D73"/>
  <c r="K31"/>
  <c r="B165" i="10"/>
  <c r="B161"/>
  <c r="B157"/>
  <c r="B162"/>
  <c r="B158"/>
  <c r="B163"/>
  <c r="B159"/>
  <c r="B164"/>
  <c r="B160"/>
  <c r="E29"/>
  <c r="B78"/>
  <c r="D9"/>
  <c r="J18"/>
  <c r="G18"/>
  <c r="D18"/>
  <c r="J17"/>
  <c r="G17"/>
  <c r="D17"/>
  <c r="J16"/>
  <c r="G16"/>
  <c r="D16"/>
  <c r="J15"/>
  <c r="G15"/>
  <c r="D15"/>
  <c r="J14"/>
  <c r="G14"/>
  <c r="D14"/>
  <c r="J13"/>
  <c r="G13"/>
  <c r="D13"/>
  <c r="J12"/>
  <c r="G12"/>
  <c r="D12"/>
  <c r="J11"/>
  <c r="G11"/>
  <c r="D11"/>
  <c r="J10"/>
  <c r="G10"/>
  <c r="D10"/>
  <c r="J9"/>
  <c r="G9"/>
  <c r="K71" i="12" l="1"/>
  <c r="K70"/>
  <c r="K69"/>
  <c r="K37"/>
  <c r="K36"/>
  <c r="K35"/>
  <c r="I37"/>
  <c r="I36"/>
  <c r="I35"/>
  <c r="J36"/>
  <c r="J35"/>
  <c r="J37"/>
  <c r="B92" i="10"/>
  <c r="B97"/>
  <c r="B101"/>
  <c r="B95"/>
  <c r="B103"/>
  <c r="B94"/>
  <c r="B98"/>
  <c r="B102"/>
  <c r="B96"/>
  <c r="B100"/>
  <c r="B99"/>
  <c r="B45"/>
  <c r="B49"/>
  <c r="B53"/>
  <c r="B35"/>
  <c r="B48"/>
  <c r="B52"/>
  <c r="B47"/>
  <c r="B51"/>
  <c r="B46"/>
  <c r="B50"/>
  <c r="B54"/>
  <c r="B37"/>
  <c r="B86"/>
  <c r="B84"/>
  <c r="B150"/>
  <c r="B154"/>
  <c r="B146"/>
  <c r="B149"/>
  <c r="B153"/>
  <c r="B148"/>
  <c r="B152"/>
  <c r="B155"/>
  <c r="B147"/>
  <c r="B88"/>
  <c r="B91"/>
  <c r="B87"/>
  <c r="B90"/>
  <c r="B85"/>
  <c r="B89"/>
  <c r="B93"/>
  <c r="B151"/>
  <c r="J19"/>
  <c r="H74" s="1"/>
  <c r="D19"/>
  <c r="E27" s="1"/>
  <c r="G19"/>
  <c r="B40"/>
  <c r="B43"/>
  <c r="B39"/>
  <c r="B36"/>
  <c r="B42"/>
  <c r="B38"/>
  <c r="B44"/>
  <c r="B41"/>
  <c r="K27" l="1"/>
  <c r="K29" s="1"/>
  <c r="I35" s="1"/>
  <c r="H76"/>
  <c r="H77"/>
  <c r="H78"/>
  <c r="E31"/>
  <c r="E30"/>
  <c r="B76"/>
  <c r="B79" s="1"/>
  <c r="B138"/>
  <c r="B141" s="1"/>
  <c r="K85" l="1"/>
  <c r="K89"/>
  <c r="K86"/>
  <c r="K90"/>
  <c r="K84"/>
  <c r="K88"/>
  <c r="K82"/>
  <c r="K83"/>
  <c r="K87"/>
  <c r="K91"/>
  <c r="J84"/>
  <c r="J88"/>
  <c r="J82"/>
  <c r="J83"/>
  <c r="J87"/>
  <c r="J91"/>
  <c r="J85"/>
  <c r="J86"/>
  <c r="J90"/>
  <c r="J89"/>
  <c r="I83"/>
  <c r="I87"/>
  <c r="I91"/>
  <c r="I86"/>
  <c r="I90"/>
  <c r="I82"/>
  <c r="I88"/>
  <c r="I85"/>
  <c r="I89"/>
  <c r="I84"/>
  <c r="C157"/>
  <c r="C161"/>
  <c r="C165"/>
  <c r="C156"/>
  <c r="C160"/>
  <c r="C164"/>
  <c r="C159"/>
  <c r="C163"/>
  <c r="C158"/>
  <c r="C162"/>
  <c r="C103"/>
  <c r="C94"/>
  <c r="C98"/>
  <c r="C102"/>
  <c r="C100"/>
  <c r="C95"/>
  <c r="C99"/>
  <c r="C97"/>
  <c r="C101"/>
  <c r="C96"/>
  <c r="C46"/>
  <c r="C50"/>
  <c r="C54"/>
  <c r="C45"/>
  <c r="C49"/>
  <c r="C53"/>
  <c r="C48"/>
  <c r="C52"/>
  <c r="C47"/>
  <c r="C51"/>
  <c r="C35"/>
  <c r="D47"/>
  <c r="D51"/>
  <c r="D54"/>
  <c r="D46"/>
  <c r="D50"/>
  <c r="D45"/>
  <c r="D49"/>
  <c r="D53"/>
  <c r="D35"/>
  <c r="D48"/>
  <c r="D52"/>
  <c r="B142"/>
  <c r="K31"/>
  <c r="K30"/>
  <c r="J35" s="1"/>
  <c r="C40"/>
  <c r="D42"/>
  <c r="B80"/>
  <c r="C36"/>
  <c r="D158" l="1"/>
  <c r="D162"/>
  <c r="D157"/>
  <c r="D161"/>
  <c r="D165"/>
  <c r="D156"/>
  <c r="D160"/>
  <c r="D164"/>
  <c r="D159"/>
  <c r="D163"/>
  <c r="D95"/>
  <c r="D99"/>
  <c r="D103"/>
  <c r="D97"/>
  <c r="D96"/>
  <c r="D100"/>
  <c r="D94"/>
  <c r="D98"/>
  <c r="D102"/>
  <c r="D101"/>
  <c r="D37"/>
  <c r="C43"/>
  <c r="D43"/>
  <c r="C39"/>
  <c r="D40"/>
  <c r="D38"/>
  <c r="C37"/>
  <c r="C38"/>
  <c r="C44"/>
  <c r="D86"/>
  <c r="D89"/>
  <c r="D93"/>
  <c r="D88"/>
  <c r="D92"/>
  <c r="D84"/>
  <c r="D91"/>
  <c r="D90"/>
  <c r="D87"/>
  <c r="D85"/>
  <c r="K40"/>
  <c r="K37"/>
  <c r="K43"/>
  <c r="K39"/>
  <c r="K42"/>
  <c r="K35"/>
  <c r="K36"/>
  <c r="K38"/>
  <c r="K44"/>
  <c r="K41"/>
  <c r="I40"/>
  <c r="I42"/>
  <c r="I36"/>
  <c r="I38"/>
  <c r="I44"/>
  <c r="I41"/>
  <c r="I43"/>
  <c r="I37"/>
  <c r="I39"/>
  <c r="D41"/>
  <c r="D44"/>
  <c r="D36"/>
  <c r="C147"/>
  <c r="C151"/>
  <c r="C155"/>
  <c r="C150"/>
  <c r="C154"/>
  <c r="C149"/>
  <c r="C153"/>
  <c r="C146"/>
  <c r="C152"/>
  <c r="C148"/>
  <c r="D39"/>
  <c r="C42"/>
  <c r="C41"/>
  <c r="C85"/>
  <c r="C86"/>
  <c r="C92"/>
  <c r="C91"/>
  <c r="C87"/>
  <c r="C90"/>
  <c r="C84"/>
  <c r="C93"/>
  <c r="C89"/>
  <c r="C88"/>
  <c r="J38"/>
  <c r="J39"/>
  <c r="J43"/>
  <c r="J36"/>
  <c r="J41"/>
  <c r="J44"/>
  <c r="J37"/>
  <c r="J40"/>
  <c r="J42"/>
  <c r="D148"/>
  <c r="D152"/>
  <c r="D147"/>
  <c r="D151"/>
  <c r="D155"/>
  <c r="D150"/>
  <c r="D154"/>
  <c r="D146"/>
  <c r="D153"/>
  <c r="D149"/>
  <c r="I23" i="6"/>
  <c r="K17"/>
  <c r="G17"/>
  <c r="C17"/>
  <c r="E7"/>
  <c r="M14"/>
  <c r="I14"/>
  <c r="E14"/>
  <c r="M13"/>
  <c r="I13"/>
  <c r="E13"/>
  <c r="M12"/>
  <c r="I12"/>
  <c r="E12"/>
  <c r="M11"/>
  <c r="I11"/>
  <c r="E11"/>
  <c r="M10"/>
  <c r="I10"/>
  <c r="E10"/>
  <c r="M9"/>
  <c r="I9"/>
  <c r="E9"/>
  <c r="M8"/>
  <c r="I8"/>
  <c r="E8"/>
  <c r="M7"/>
  <c r="I7"/>
  <c r="M6"/>
  <c r="I6"/>
  <c r="E6"/>
  <c r="M5"/>
  <c r="M15" s="1"/>
  <c r="I5"/>
  <c r="I15" s="1"/>
  <c r="E5"/>
  <c r="G20" l="1"/>
  <c r="K20"/>
  <c r="N20" s="1"/>
  <c r="D42" s="1"/>
  <c r="I42" s="1"/>
  <c r="E15"/>
  <c r="C20" s="1"/>
  <c r="H29" s="1"/>
  <c r="D37" l="1"/>
  <c r="I37"/>
  <c r="I48" s="1"/>
  <c r="D48"/>
  <c r="I80" i="5" l="1"/>
  <c r="I77"/>
  <c r="I71"/>
  <c r="I68"/>
  <c r="K28"/>
  <c r="K23"/>
  <c r="G19"/>
  <c r="E19"/>
  <c r="C19"/>
  <c r="M18"/>
  <c r="N18" s="1"/>
  <c r="L18"/>
  <c r="K18"/>
  <c r="J18"/>
  <c r="M17"/>
  <c r="N17" s="1"/>
  <c r="L17"/>
  <c r="K17"/>
  <c r="J17"/>
  <c r="M16"/>
  <c r="N16" s="1"/>
  <c r="L16"/>
  <c r="K16"/>
  <c r="J16"/>
  <c r="M15"/>
  <c r="N15" s="1"/>
  <c r="L15"/>
  <c r="K15"/>
  <c r="J15"/>
  <c r="M14"/>
  <c r="N14" s="1"/>
  <c r="L14"/>
  <c r="K14"/>
  <c r="J14"/>
  <c r="M13"/>
  <c r="N13" s="1"/>
  <c r="L13"/>
  <c r="K13"/>
  <c r="J13"/>
  <c r="M12"/>
  <c r="N12" s="1"/>
  <c r="L12"/>
  <c r="K12"/>
  <c r="J12"/>
  <c r="M11"/>
  <c r="N11" s="1"/>
  <c r="L11"/>
  <c r="K11"/>
  <c r="J11"/>
  <c r="M10"/>
  <c r="N10" s="1"/>
  <c r="L10"/>
  <c r="K10"/>
  <c r="J10"/>
  <c r="M9"/>
  <c r="N9" s="1"/>
  <c r="L9"/>
  <c r="K9"/>
  <c r="J9"/>
  <c r="C19" i="4"/>
  <c r="E19"/>
  <c r="K58" i="5" l="1"/>
  <c r="H80" s="1"/>
  <c r="I74"/>
  <c r="K33"/>
  <c r="K39"/>
  <c r="K48" s="1"/>
  <c r="H68" s="1"/>
  <c r="K43"/>
  <c r="K51" s="1"/>
  <c r="K53" l="1"/>
  <c r="J74" s="1"/>
  <c r="J68"/>
  <c r="K56"/>
  <c r="H77" s="1"/>
  <c r="H74"/>
  <c r="J71"/>
  <c r="H71"/>
  <c r="J96" l="1"/>
  <c r="J100" s="1"/>
  <c r="J77"/>
  <c r="J85" s="1"/>
  <c r="J90" s="1"/>
  <c r="J105" l="1"/>
  <c r="J110" s="1"/>
  <c r="L120"/>
  <c r="J115"/>
  <c r="I77" i="4" l="1"/>
  <c r="I74"/>
  <c r="I68"/>
  <c r="I65"/>
  <c r="I71" s="1"/>
  <c r="K28"/>
  <c r="K23"/>
  <c r="G19"/>
  <c r="M18"/>
  <c r="N18" s="1"/>
  <c r="L18"/>
  <c r="K18"/>
  <c r="J18"/>
  <c r="M17"/>
  <c r="N17" s="1"/>
  <c r="L17"/>
  <c r="K17"/>
  <c r="J17"/>
  <c r="M16"/>
  <c r="N16" s="1"/>
  <c r="L16"/>
  <c r="K16"/>
  <c r="J16"/>
  <c r="M15"/>
  <c r="N15" s="1"/>
  <c r="L15"/>
  <c r="K15"/>
  <c r="J15"/>
  <c r="M14"/>
  <c r="N14" s="1"/>
  <c r="L14"/>
  <c r="K14"/>
  <c r="J14"/>
  <c r="M13"/>
  <c r="N13" s="1"/>
  <c r="L13"/>
  <c r="K13"/>
  <c r="J13"/>
  <c r="M12"/>
  <c r="N12" s="1"/>
  <c r="L12"/>
  <c r="K12"/>
  <c r="J12"/>
  <c r="M11"/>
  <c r="N11" s="1"/>
  <c r="L11"/>
  <c r="K11"/>
  <c r="J11"/>
  <c r="M10"/>
  <c r="N10" s="1"/>
  <c r="L10"/>
  <c r="K10"/>
  <c r="J10"/>
  <c r="K33" l="1"/>
  <c r="K58"/>
  <c r="H77" s="1"/>
  <c r="K43"/>
  <c r="K51" s="1"/>
  <c r="J68" s="1"/>
  <c r="K39"/>
  <c r="K48" s="1"/>
  <c r="H65" s="1"/>
  <c r="K56"/>
  <c r="J74" s="1"/>
  <c r="H68" l="1"/>
  <c r="J65"/>
  <c r="K53"/>
  <c r="H74"/>
  <c r="J82"/>
  <c r="J71" l="1"/>
  <c r="J93" s="1"/>
  <c r="J97" s="1"/>
  <c r="H71"/>
  <c r="J87"/>
  <c r="J101" l="1"/>
  <c r="J105" s="1"/>
  <c r="L114" s="1"/>
  <c r="J110" l="1"/>
</calcChain>
</file>

<file path=xl/sharedStrings.xml><?xml version="1.0" encoding="utf-8"?>
<sst xmlns="http://schemas.openxmlformats.org/spreadsheetml/2006/main" count="536" uniqueCount="156">
  <si>
    <t>OPERADOR A</t>
  </si>
  <si>
    <t>OPERADOR B</t>
  </si>
  <si>
    <t>PARTE MUESTRA</t>
  </si>
  <si>
    <t>OPERADOR C</t>
  </si>
  <si>
    <t>Σ MED. OPERADOR B</t>
  </si>
  <si>
    <t>Σ MED. OPERADOR C</t>
  </si>
  <si>
    <t>sumatoria por muestra</t>
  </si>
  <si>
    <t>suma x muestra)^2</t>
  </si>
  <si>
    <t>Σ</t>
  </si>
  <si>
    <t>PASO 1</t>
  </si>
  <si>
    <t>Se calcula la suma total de todos los datos, como lo muestra la ecuación</t>
  </si>
  <si>
    <t>T</t>
  </si>
  <si>
    <t>(a) No de operadores</t>
  </si>
  <si>
    <t>(b) No de partes</t>
  </si>
  <si>
    <t>(n) No medidas para cada parte por cada operador</t>
  </si>
  <si>
    <t>(N) No total de datos</t>
  </si>
  <si>
    <t>PASO 2</t>
  </si>
  <si>
    <t>(T) tolerancia de la caracteristica</t>
  </si>
  <si>
    <t>Se calcula la suma del cuadrado de todos los datos por medio de la ecuación</t>
  </si>
  <si>
    <t>PASO 3</t>
  </si>
  <si>
    <t>Se calcula la suma de los cuadrados totales de las combinaciones de factores dividido por el tamaño muestral respectivo, por medio de la ecuación</t>
  </si>
  <si>
    <t>PASO 4</t>
  </si>
  <si>
    <t>Se calcula la suma de los totales para el factor 1 (operadores) y se divide por su espacio muestral respectivo por medio de la ecuación</t>
  </si>
  <si>
    <t>PASO 5</t>
  </si>
  <si>
    <t>Se calcula la suma de los totales para el factor 2 (partes) y se divide por su tamaño muestral, por medio de la ecuación.</t>
  </si>
  <si>
    <t>PASO 6</t>
  </si>
  <si>
    <t>Se calcula las sumas de los cuadrados necesarios, por medio de las ecuaciones siguientes</t>
  </si>
  <si>
    <t>SSA</t>
  </si>
  <si>
    <t>SSB</t>
  </si>
  <si>
    <t>SSAB</t>
  </si>
  <si>
    <t>SSE</t>
  </si>
  <si>
    <t>SST</t>
  </si>
  <si>
    <t>PASO 7</t>
  </si>
  <si>
    <t>Tabla de ANOVA para un sistema de mediciones</t>
  </si>
  <si>
    <t>FUENTE DE VARIACIÓN</t>
  </si>
  <si>
    <t>SUMA CUADRADOS</t>
  </si>
  <si>
    <t>GRADOS DE LIBERTAD</t>
  </si>
  <si>
    <t>CUADRADOS MEDIOS</t>
  </si>
  <si>
    <t>Operador</t>
  </si>
  <si>
    <t>a-1</t>
  </si>
  <si>
    <t>Partes</t>
  </si>
  <si>
    <t>b-1</t>
  </si>
  <si>
    <t>Interacción</t>
  </si>
  <si>
    <t>(a-1)(b-1)</t>
  </si>
  <si>
    <t>Error</t>
  </si>
  <si>
    <t>ab(n-1)</t>
  </si>
  <si>
    <t>Total</t>
  </si>
  <si>
    <t>N-1</t>
  </si>
  <si>
    <t>PASO 8</t>
  </si>
  <si>
    <t>Calculo de la repetibilidad del sistema de medida</t>
  </si>
  <si>
    <t>r</t>
  </si>
  <si>
    <t>PASO 9</t>
  </si>
  <si>
    <t>Calculo del porcentaje de la repetibilidad del sistema de medida</t>
  </si>
  <si>
    <t>%r</t>
  </si>
  <si>
    <t>%</t>
  </si>
  <si>
    <t>PASO 10</t>
  </si>
  <si>
    <t>Calculo de la reproducibilidad del sistema de medida</t>
  </si>
  <si>
    <t>R</t>
  </si>
  <si>
    <t>PASO 11</t>
  </si>
  <si>
    <t>Calculo del porcentaje de reproducibilidad</t>
  </si>
  <si>
    <t>%R</t>
  </si>
  <si>
    <t>PASO 12</t>
  </si>
  <si>
    <t>La interacción entre los operarios y las partes</t>
  </si>
  <si>
    <t>I</t>
  </si>
  <si>
    <t>PASO 13</t>
  </si>
  <si>
    <t>Calculo del porcentaje de la interaccion entre operarios y las partes</t>
  </si>
  <si>
    <t>% I</t>
  </si>
  <si>
    <t>Relacion entre repetibilidad y reproducibilidad</t>
  </si>
  <si>
    <t>r&amp;R</t>
  </si>
  <si>
    <t>PASO 14</t>
  </si>
  <si>
    <t>Porcentaje entre la relacion de repetibilidad y reproducibilidad</t>
  </si>
  <si>
    <t>%r&amp;R</t>
  </si>
  <si>
    <t xml:space="preserve"> </t>
  </si>
  <si>
    <t>mm</t>
  </si>
  <si>
    <t>PASO 15</t>
  </si>
  <si>
    <t>MUESTRA</t>
  </si>
  <si>
    <t>OPERARIO A</t>
  </si>
  <si>
    <t>OPERARIO B</t>
  </si>
  <si>
    <t>OPERARIO C</t>
  </si>
  <si>
    <t>1 Medición</t>
  </si>
  <si>
    <t>2 Medición</t>
  </si>
  <si>
    <t>3 Medición</t>
  </si>
  <si>
    <t>RANGO</t>
  </si>
  <si>
    <t># PRUEBAS</t>
  </si>
  <si>
    <r>
      <t>D</t>
    </r>
    <r>
      <rPr>
        <b/>
        <vertAlign val="subscript"/>
        <sz val="13"/>
        <color theme="1"/>
        <rFont val="Calibri"/>
        <family val="2"/>
        <scheme val="minor"/>
      </rPr>
      <t>4</t>
    </r>
  </si>
  <si>
    <r>
      <t>K</t>
    </r>
    <r>
      <rPr>
        <b/>
        <vertAlign val="subscript"/>
        <sz val="13"/>
        <color theme="1"/>
        <rFont val="Calibri"/>
        <family val="2"/>
        <scheme val="minor"/>
      </rPr>
      <t>1</t>
    </r>
  </si>
  <si>
    <t>#OPERARIOS</t>
  </si>
  <si>
    <r>
      <t>K</t>
    </r>
    <r>
      <rPr>
        <b/>
        <vertAlign val="subscript"/>
        <sz val="13"/>
        <color theme="1"/>
        <rFont val="Calibri"/>
        <family val="2"/>
        <scheme val="minor"/>
      </rPr>
      <t>2</t>
    </r>
  </si>
  <si>
    <t>n*r</t>
  </si>
  <si>
    <t>TOLERANCIA</t>
  </si>
  <si>
    <t>CALCULO UNO</t>
  </si>
  <si>
    <r>
      <t>Calcule el limite superior de control de rangos LSC</t>
    </r>
    <r>
      <rPr>
        <b/>
        <vertAlign val="subscript"/>
        <sz val="11"/>
        <color theme="1"/>
        <rFont val="Calibri"/>
        <family val="2"/>
        <scheme val="minor"/>
      </rPr>
      <t>R</t>
    </r>
  </si>
  <si>
    <r>
      <t>LSC</t>
    </r>
    <r>
      <rPr>
        <b/>
        <vertAlign val="subscript"/>
        <sz val="11"/>
        <color theme="1"/>
        <rFont val="Calibri"/>
        <family val="2"/>
        <scheme val="minor"/>
      </rPr>
      <t>R</t>
    </r>
  </si>
  <si>
    <t>CALCULO DOS</t>
  </si>
  <si>
    <t>ANALISIS DE LA UNIDAD DE MEDIDA</t>
  </si>
  <si>
    <t>ANALISIS DEL PORCENTAJE DE TOLERANCIA</t>
  </si>
  <si>
    <t>Repetibilidad - Variación en el equipo</t>
  </si>
  <si>
    <t>%SDR={(SDR)/TOLERANCIA}*(100)</t>
  </si>
  <si>
    <t>CRITERIOS DE ANALISIS</t>
  </si>
  <si>
    <t>Menor al 10% aceptable</t>
  </si>
  <si>
    <t>Reproducibilidad - Variación por el operario</t>
  </si>
  <si>
    <t>Entre el 10% y 30 % puede ser aceptable</t>
  </si>
  <si>
    <t>Mayor al 30 % no aceptable</t>
  </si>
  <si>
    <t>%SDM={(SDM)/TOLERANCIA}*(100)</t>
  </si>
  <si>
    <t>Repetibilidad y Reproducibilidad R&amp;R</t>
  </si>
  <si>
    <t>NOTA</t>
  </si>
  <si>
    <t>Todos los calculos estan basados en 5,15 sigmas (99%) del area bajo la curva normal</t>
  </si>
  <si>
    <t>A2</t>
  </si>
  <si>
    <t>A1</t>
  </si>
  <si>
    <t>D3</t>
  </si>
  <si>
    <t>D4</t>
  </si>
  <si>
    <t>PROMEDIO</t>
  </si>
  <si>
    <t>LC</t>
  </si>
  <si>
    <t>LSC</t>
  </si>
  <si>
    <t>LIC</t>
  </si>
  <si>
    <t>Medición</t>
  </si>
  <si>
    <t>RANGO PROMEDIO</t>
  </si>
  <si>
    <t>CONSTANTES</t>
  </si>
  <si>
    <t>R'</t>
  </si>
  <si>
    <t>Operario A</t>
  </si>
  <si>
    <t>Operario  B</t>
  </si>
  <si>
    <t>Operario  C</t>
  </si>
  <si>
    <t>ningun rango supera el limite</t>
  </si>
  <si>
    <t>TABLA DE DATOS</t>
  </si>
  <si>
    <t>Operario B</t>
  </si>
  <si>
    <t>Rango</t>
  </si>
  <si>
    <t>Operario C</t>
  </si>
  <si>
    <t>Desviación Estandar</t>
  </si>
  <si>
    <t>Gráficos de promedios</t>
  </si>
  <si>
    <t>Gráficos de rangos</t>
  </si>
  <si>
    <t>Gráficos desviación estandar</t>
  </si>
  <si>
    <t>GRÁFICOS DESVIACIÓN ESTANDAR LADO DERECHO</t>
  </si>
  <si>
    <t>GRÁFICOS DE CONTROL LADO DERECHO POR OPERARIO</t>
  </si>
  <si>
    <t>Muestra 1</t>
  </si>
  <si>
    <t>GRÁFICOS DE CONTROL LADO DERECHO POR MUESTRA</t>
  </si>
  <si>
    <t>Muestra 2</t>
  </si>
  <si>
    <t>Muestra 3</t>
  </si>
  <si>
    <t>Muestra 4</t>
  </si>
  <si>
    <t>Muestra 5</t>
  </si>
  <si>
    <t>Muestra 6</t>
  </si>
  <si>
    <t>Muestra 7</t>
  </si>
  <si>
    <t>Muestra 8</t>
  </si>
  <si>
    <t>Muestra 9</t>
  </si>
  <si>
    <t>Muestra 10</t>
  </si>
  <si>
    <r>
      <rPr>
        <b/>
        <sz val="10"/>
        <color theme="0"/>
        <rFont val="Calibri"/>
        <family val="2"/>
      </rPr>
      <t>Σ</t>
    </r>
    <r>
      <rPr>
        <b/>
        <sz val="10"/>
        <color theme="0"/>
        <rFont val="Calibri"/>
        <family val="2"/>
        <scheme val="minor"/>
      </rPr>
      <t xml:space="preserve"> MED. OPERADOR A</t>
    </r>
  </si>
  <si>
    <t>CÁLCULOS PASTILLAS LADO DERECHO</t>
  </si>
  <si>
    <r>
      <t>T</t>
    </r>
    <r>
      <rPr>
        <b/>
        <vertAlign val="subscript"/>
        <sz val="12"/>
        <color theme="0"/>
        <rFont val="Calibri"/>
        <family val="2"/>
        <scheme val="minor"/>
      </rPr>
      <t>2</t>
    </r>
    <r>
      <rPr>
        <vertAlign val="superscript"/>
        <sz val="11"/>
        <color theme="0"/>
        <rFont val="Calibri"/>
        <family val="2"/>
        <scheme val="minor"/>
      </rPr>
      <t>2</t>
    </r>
  </si>
  <si>
    <r>
      <t>T</t>
    </r>
    <r>
      <rPr>
        <vertAlign val="subscript"/>
        <sz val="11"/>
        <color theme="0"/>
        <rFont val="Calibri"/>
        <family val="2"/>
        <scheme val="minor"/>
      </rPr>
      <t>1</t>
    </r>
    <r>
      <rPr>
        <vertAlign val="superscript"/>
        <sz val="11"/>
        <color theme="0"/>
        <rFont val="Calibri"/>
        <family val="2"/>
        <scheme val="minor"/>
      </rPr>
      <t>2</t>
    </r>
  </si>
  <si>
    <r>
      <t>T</t>
    </r>
    <r>
      <rPr>
        <vertAlign val="super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>c</t>
    </r>
  </si>
  <si>
    <r>
      <t>Tx</t>
    </r>
    <r>
      <rPr>
        <vertAlign val="superscript"/>
        <sz val="11"/>
        <color theme="0"/>
        <rFont val="Calibri"/>
        <family val="2"/>
        <scheme val="minor"/>
      </rPr>
      <t>2</t>
    </r>
  </si>
  <si>
    <t>CÁLCULOS PASTILLAS LADO IZQUIERDO</t>
  </si>
  <si>
    <t>ANEXO A</t>
  </si>
  <si>
    <t>ANEXO B</t>
  </si>
  <si>
    <t>ANEXO C</t>
  </si>
  <si>
    <t>ANEXO D</t>
  </si>
  <si>
    <t>ANEXO E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</si>
</sst>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00"/>
    <numFmt numFmtId="166" formatCode="#,##0.000"/>
  </numFmts>
  <fonts count="2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vertAlign val="subscript"/>
      <sz val="13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0"/>
      <name val="Calibri"/>
      <family val="2"/>
    </font>
    <font>
      <b/>
      <vertAlign val="subscript"/>
      <sz val="12"/>
      <color theme="0"/>
      <name val="Calibri"/>
      <family val="2"/>
      <scheme val="minor"/>
    </font>
    <font>
      <vertAlign val="superscript"/>
      <sz val="11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153">
    <xf numFmtId="0" fontId="0" fillId="0" borderId="0" xfId="0"/>
    <xf numFmtId="0" fontId="0" fillId="0" borderId="0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2" borderId="1" xfId="0" applyFont="1" applyFill="1" applyBorder="1"/>
    <xf numFmtId="0" fontId="0" fillId="0" borderId="1" xfId="0" applyBorder="1" applyAlignment="1">
      <alignment horizontal="center"/>
    </xf>
    <xf numFmtId="164" fontId="0" fillId="0" borderId="0" xfId="0" applyNumberFormat="1"/>
    <xf numFmtId="0" fontId="0" fillId="0" borderId="2" xfId="0" applyBorder="1" applyAlignment="1">
      <alignment horizontal="center"/>
    </xf>
    <xf numFmtId="2" fontId="0" fillId="0" borderId="0" xfId="0" applyNumberFormat="1"/>
    <xf numFmtId="0" fontId="4" fillId="0" borderId="1" xfId="0" applyFont="1" applyBorder="1" applyAlignment="1">
      <alignment horizontal="center"/>
    </xf>
    <xf numFmtId="2" fontId="3" fillId="3" borderId="1" xfId="0" applyNumberFormat="1" applyFont="1" applyFill="1" applyBorder="1" applyAlignment="1">
      <alignment horizontal="center"/>
    </xf>
    <xf numFmtId="1" fontId="0" fillId="0" borderId="0" xfId="0" applyNumberFormat="1"/>
    <xf numFmtId="0" fontId="0" fillId="0" borderId="0" xfId="0" applyBorder="1" applyAlignment="1">
      <alignment vertical="distributed"/>
    </xf>
    <xf numFmtId="0" fontId="2" fillId="0" borderId="0" xfId="0" applyFont="1"/>
    <xf numFmtId="165" fontId="3" fillId="3" borderId="1" xfId="0" applyNumberFormat="1" applyFont="1" applyFill="1" applyBorder="1" applyAlignment="1">
      <alignment horizontal="center"/>
    </xf>
    <xf numFmtId="165" fontId="0" fillId="0" borderId="0" xfId="0" applyNumberFormat="1"/>
    <xf numFmtId="164" fontId="3" fillId="3" borderId="1" xfId="0" applyNumberFormat="1" applyFont="1" applyFill="1" applyBorder="1" applyAlignment="1">
      <alignment horizontal="center"/>
    </xf>
    <xf numFmtId="2" fontId="5" fillId="0" borderId="1" xfId="0" applyNumberFormat="1" applyFont="1" applyFill="1" applyBorder="1" applyAlignment="1">
      <alignment horizontal="right" vertical="center" wrapText="1"/>
    </xf>
    <xf numFmtId="2" fontId="0" fillId="0" borderId="1" xfId="0" applyNumberFormat="1" applyFont="1" applyFill="1" applyBorder="1" applyAlignment="1">
      <alignment horizontal="right" vertical="center" wrapText="1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2" fontId="1" fillId="7" borderId="1" xfId="0" applyNumberFormat="1" applyFont="1" applyFill="1" applyBorder="1" applyAlignment="1">
      <alignment horizontal="center"/>
    </xf>
    <xf numFmtId="0" fontId="7" fillId="0" borderId="0" xfId="0" applyFont="1" applyBorder="1" applyAlignment="1">
      <alignment vertical="distributed" wrapText="1"/>
    </xf>
    <xf numFmtId="1" fontId="1" fillId="7" borderId="1" xfId="0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164" fontId="1" fillId="7" borderId="1" xfId="0" applyNumberFormat="1" applyFont="1" applyFill="1" applyBorder="1" applyAlignment="1">
      <alignment horizontal="center"/>
    </xf>
    <xf numFmtId="2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9" fontId="1" fillId="0" borderId="0" xfId="1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/>
    </xf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0" fontId="0" fillId="0" borderId="1" xfId="0" applyBorder="1"/>
    <xf numFmtId="2" fontId="0" fillId="0" borderId="1" xfId="0" applyNumberFormat="1" applyBorder="1"/>
    <xf numFmtId="2" fontId="5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/>
    <xf numFmtId="166" fontId="0" fillId="0" borderId="1" xfId="0" applyNumberFormat="1" applyBorder="1"/>
    <xf numFmtId="0" fontId="10" fillId="10" borderId="1" xfId="0" applyFont="1" applyFill="1" applyBorder="1"/>
    <xf numFmtId="0" fontId="10" fillId="10" borderId="1" xfId="0" applyFont="1" applyFill="1" applyBorder="1" applyAlignment="1"/>
    <xf numFmtId="0" fontId="10" fillId="10" borderId="1" xfId="0" applyFont="1" applyFill="1" applyBorder="1" applyAlignment="1">
      <alignment horizontal="center"/>
    </xf>
    <xf numFmtId="2" fontId="0" fillId="12" borderId="1" xfId="0" applyNumberFormat="1" applyFill="1" applyBorder="1" applyAlignment="1">
      <alignment horizontal="center"/>
    </xf>
    <xf numFmtId="0" fontId="0" fillId="12" borderId="1" xfId="0" applyFill="1" applyBorder="1" applyAlignment="1">
      <alignment horizontal="center"/>
    </xf>
    <xf numFmtId="2" fontId="1" fillId="11" borderId="1" xfId="0" applyNumberFormat="1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0" fillId="0" borderId="0" xfId="0" applyBorder="1"/>
    <xf numFmtId="165" fontId="0" fillId="0" borderId="1" xfId="0" applyNumberFormat="1" applyBorder="1"/>
    <xf numFmtId="0" fontId="11" fillId="0" borderId="0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0" fontId="0" fillId="0" borderId="0" xfId="0" applyBorder="1" applyAlignment="1"/>
    <xf numFmtId="2" fontId="0" fillId="0" borderId="15" xfId="0" applyNumberFormat="1" applyBorder="1"/>
    <xf numFmtId="2" fontId="0" fillId="0" borderId="0" xfId="0" applyNumberFormat="1" applyBorder="1"/>
    <xf numFmtId="0" fontId="0" fillId="0" borderId="17" xfId="0" applyBorder="1"/>
    <xf numFmtId="0" fontId="11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7" xfId="0" applyBorder="1" applyAlignment="1"/>
    <xf numFmtId="0" fontId="11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10" fillId="10" borderId="1" xfId="0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0" fillId="10" borderId="10" xfId="0" applyFont="1" applyFill="1" applyBorder="1"/>
    <xf numFmtId="0" fontId="10" fillId="13" borderId="0" xfId="0" applyFont="1" applyFill="1" applyBorder="1" applyAlignment="1"/>
    <xf numFmtId="165" fontId="0" fillId="13" borderId="0" xfId="0" applyNumberFormat="1" applyFill="1" applyBorder="1"/>
    <xf numFmtId="166" fontId="0" fillId="0" borderId="0" xfId="0" applyNumberFormat="1" applyBorder="1"/>
    <xf numFmtId="165" fontId="5" fillId="0" borderId="1" xfId="0" applyNumberFormat="1" applyFont="1" applyFill="1" applyBorder="1" applyAlignment="1">
      <alignment horizontal="right" vertical="center" wrapText="1"/>
    </xf>
    <xf numFmtId="165" fontId="0" fillId="0" borderId="0" xfId="0" applyNumberFormat="1" applyBorder="1"/>
    <xf numFmtId="0" fontId="0" fillId="13" borderId="0" xfId="0" applyFill="1"/>
    <xf numFmtId="164" fontId="0" fillId="13" borderId="0" xfId="0" applyNumberFormat="1" applyFill="1"/>
    <xf numFmtId="0" fontId="14" fillId="10" borderId="1" xfId="0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10" fillId="10" borderId="1" xfId="0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21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65" fontId="5" fillId="0" borderId="0" xfId="0" applyNumberFormat="1" applyFont="1" applyFill="1" applyBorder="1" applyAlignment="1">
      <alignment horizontal="right" vertical="center" wrapText="1"/>
    </xf>
    <xf numFmtId="0" fontId="10" fillId="0" borderId="0" xfId="0" applyFont="1" applyFill="1" applyBorder="1" applyAlignment="1"/>
    <xf numFmtId="0" fontId="21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distributed"/>
    </xf>
    <xf numFmtId="1" fontId="0" fillId="0" borderId="1" xfId="0" applyNumberFormat="1" applyBorder="1" applyAlignment="1">
      <alignment horizontal="center" vertical="distributed"/>
    </xf>
    <xf numFmtId="2" fontId="0" fillId="0" borderId="1" xfId="0" applyNumberFormat="1" applyBorder="1" applyAlignment="1">
      <alignment horizontal="center" vertical="distributed"/>
    </xf>
    <xf numFmtId="165" fontId="0" fillId="0" borderId="1" xfId="0" applyNumberFormat="1" applyBorder="1" applyAlignment="1">
      <alignment horizontal="center" vertical="distributed"/>
    </xf>
    <xf numFmtId="0" fontId="3" fillId="0" borderId="0" xfId="0" applyFont="1" applyFill="1" applyBorder="1" applyAlignment="1">
      <alignment horizontal="center" vertical="distributed"/>
    </xf>
    <xf numFmtId="0" fontId="15" fillId="10" borderId="3" xfId="0" applyFont="1" applyFill="1" applyBorder="1" applyAlignment="1">
      <alignment horizontal="center" vertical="distributed"/>
    </xf>
    <xf numFmtId="0" fontId="15" fillId="10" borderId="6" xfId="0" applyFont="1" applyFill="1" applyBorder="1" applyAlignment="1">
      <alignment horizontal="center" vertical="distributed"/>
    </xf>
    <xf numFmtId="0" fontId="15" fillId="10" borderId="4" xfId="0" applyFont="1" applyFill="1" applyBorder="1" applyAlignment="1">
      <alignment horizontal="center" vertical="distributed"/>
    </xf>
    <xf numFmtId="0" fontId="15" fillId="10" borderId="7" xfId="0" applyFont="1" applyFill="1" applyBorder="1" applyAlignment="1">
      <alignment horizontal="center" vertical="distributed"/>
    </xf>
    <xf numFmtId="0" fontId="14" fillId="10" borderId="4" xfId="0" applyFont="1" applyFill="1" applyBorder="1" applyAlignment="1">
      <alignment horizontal="center" vertical="distributed"/>
    </xf>
    <xf numFmtId="0" fontId="14" fillId="10" borderId="5" xfId="0" applyFont="1" applyFill="1" applyBorder="1" applyAlignment="1">
      <alignment horizontal="center" vertical="distributed"/>
    </xf>
    <xf numFmtId="0" fontId="14" fillId="10" borderId="7" xfId="0" applyFont="1" applyFill="1" applyBorder="1" applyAlignment="1">
      <alignment horizontal="center" vertical="distributed"/>
    </xf>
    <xf numFmtId="0" fontId="14" fillId="10" borderId="8" xfId="0" applyFont="1" applyFill="1" applyBorder="1" applyAlignment="1">
      <alignment horizontal="center" vertical="distributed"/>
    </xf>
    <xf numFmtId="0" fontId="15" fillId="10" borderId="9" xfId="0" applyFont="1" applyFill="1" applyBorder="1" applyAlignment="1">
      <alignment horizontal="center" vertical="distributed"/>
    </xf>
    <xf numFmtId="165" fontId="0" fillId="0" borderId="2" xfId="0" applyNumberFormat="1" applyBorder="1" applyAlignment="1">
      <alignment horizontal="center" vertical="distributed"/>
    </xf>
    <xf numFmtId="0" fontId="0" fillId="0" borderId="2" xfId="0" applyBorder="1" applyAlignment="1">
      <alignment horizontal="center" vertical="distributed"/>
    </xf>
    <xf numFmtId="0" fontId="15" fillId="10" borderId="5" xfId="0" applyFont="1" applyFill="1" applyBorder="1" applyAlignment="1">
      <alignment horizontal="center" vertical="distributed"/>
    </xf>
    <xf numFmtId="0" fontId="15" fillId="10" borderId="8" xfId="0" applyFont="1" applyFill="1" applyBorder="1" applyAlignment="1">
      <alignment horizontal="center" vertical="distributed"/>
    </xf>
    <xf numFmtId="0" fontId="14" fillId="10" borderId="3" xfId="0" applyFont="1" applyFill="1" applyBorder="1" applyAlignment="1">
      <alignment horizontal="center" vertical="distributed"/>
    </xf>
    <xf numFmtId="0" fontId="14" fillId="10" borderId="6" xfId="0" applyFont="1" applyFill="1" applyBorder="1" applyAlignment="1">
      <alignment horizontal="center" vertical="distributed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" fillId="9" borderId="2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2" fontId="1" fillId="7" borderId="10" xfId="0" applyNumberFormat="1" applyFont="1" applyFill="1" applyBorder="1" applyAlignment="1">
      <alignment horizontal="center" vertical="center"/>
    </xf>
    <xf numFmtId="2" fontId="1" fillId="7" borderId="11" xfId="0" applyNumberFormat="1" applyFont="1" applyFill="1" applyBorder="1" applyAlignment="1">
      <alignment horizontal="center" vertical="center"/>
    </xf>
    <xf numFmtId="2" fontId="1" fillId="7" borderId="2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9" fontId="1" fillId="7" borderId="1" xfId="1" applyNumberFormat="1" applyFont="1" applyFill="1" applyBorder="1" applyAlignment="1">
      <alignment horizontal="center" vertical="center"/>
    </xf>
    <xf numFmtId="2" fontId="1" fillId="7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distributed"/>
    </xf>
    <xf numFmtId="0" fontId="3" fillId="8" borderId="1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3" fillId="5" borderId="10" xfId="0" applyFont="1" applyFill="1" applyBorder="1" applyAlignment="1">
      <alignment horizontal="center" vertical="distributed" wrapText="1"/>
    </xf>
    <xf numFmtId="0" fontId="3" fillId="5" borderId="2" xfId="0" applyFont="1" applyFill="1" applyBorder="1" applyAlignment="1">
      <alignment horizontal="center" vertical="distributed" wrapText="1"/>
    </xf>
    <xf numFmtId="0" fontId="7" fillId="5" borderId="10" xfId="0" applyFont="1" applyFill="1" applyBorder="1" applyAlignment="1">
      <alignment horizontal="center" vertical="distributed" wrapText="1"/>
    </xf>
    <xf numFmtId="0" fontId="7" fillId="5" borderId="2" xfId="0" applyFont="1" applyFill="1" applyBorder="1" applyAlignment="1">
      <alignment horizontal="center" vertical="distributed" wrapText="1"/>
    </xf>
    <xf numFmtId="0" fontId="1" fillId="5" borderId="10" xfId="0" applyFont="1" applyFill="1" applyBorder="1" applyAlignment="1">
      <alignment horizontal="center" vertical="distributed" wrapText="1"/>
    </xf>
    <xf numFmtId="0" fontId="1" fillId="5" borderId="2" xfId="0" applyFont="1" applyFill="1" applyBorder="1" applyAlignment="1">
      <alignment horizontal="center" vertical="distributed" wrapText="1"/>
    </xf>
    <xf numFmtId="0" fontId="7" fillId="5" borderId="1" xfId="0" applyFont="1" applyFill="1" applyBorder="1" applyAlignment="1">
      <alignment horizontal="center" vertical="distributed" wrapText="1"/>
    </xf>
    <xf numFmtId="0" fontId="3" fillId="8" borderId="10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 vertical="distributed"/>
    </xf>
    <xf numFmtId="0" fontId="1" fillId="0" borderId="1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0" fillId="10" borderId="1" xfId="0" applyFont="1" applyFill="1" applyBorder="1" applyAlignment="1">
      <alignment horizontal="center"/>
    </xf>
    <xf numFmtId="0" fontId="10" fillId="10" borderId="12" xfId="0" applyFont="1" applyFill="1" applyBorder="1" applyAlignment="1">
      <alignment horizontal="center"/>
    </xf>
    <xf numFmtId="0" fontId="10" fillId="10" borderId="13" xfId="0" applyFont="1" applyFill="1" applyBorder="1" applyAlignment="1">
      <alignment horizontal="center"/>
    </xf>
    <xf numFmtId="0" fontId="10" fillId="10" borderId="14" xfId="0" applyFont="1" applyFill="1" applyBorder="1" applyAlignment="1">
      <alignment horizontal="center"/>
    </xf>
    <xf numFmtId="0" fontId="10" fillId="10" borderId="10" xfId="0" applyFont="1" applyFill="1" applyBorder="1" applyAlignment="1">
      <alignment horizontal="center" vertical="center"/>
    </xf>
    <xf numFmtId="0" fontId="10" fillId="10" borderId="2" xfId="0" applyFont="1" applyFill="1" applyBorder="1" applyAlignment="1">
      <alignment horizontal="center" vertical="center"/>
    </xf>
    <xf numFmtId="0" fontId="10" fillId="10" borderId="16" xfId="0" applyFont="1" applyFill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7" fillId="0" borderId="15" xfId="0" applyFont="1" applyBorder="1" applyAlignment="1">
      <alignment horizontal="center"/>
    </xf>
    <xf numFmtId="2" fontId="5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17" xfId="0" applyFont="1" applyBorder="1" applyAlignment="1">
      <alignment horizontal="center"/>
    </xf>
  </cellXfs>
  <cellStyles count="2">
    <cellStyle name="Normal" xfId="0" builtinId="0"/>
    <cellStyle name="Porcentual" xfId="1" builtinId="5"/>
  </cellStyles>
  <dxfs count="0"/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Gráfico promedios - </a:t>
            </a:r>
            <a:r>
              <a:rPr lang="es-CO" baseline="0"/>
              <a:t>Operario A</a:t>
            </a:r>
            <a:endParaRPr lang="es-CO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'RANGOS&amp;PROMEDIO DERECHO OPER'!$A$34</c:f>
              <c:strCache>
                <c:ptCount val="1"/>
                <c:pt idx="0">
                  <c:v>Medición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OPER'!$A$35:$A$54</c:f>
              <c:numCache>
                <c:formatCode>0.00</c:formatCode>
                <c:ptCount val="20"/>
                <c:pt idx="0">
                  <c:v>3</c:v>
                </c:pt>
                <c:pt idx="1">
                  <c:v>2.95</c:v>
                </c:pt>
                <c:pt idx="2">
                  <c:v>2.15</c:v>
                </c:pt>
                <c:pt idx="3">
                  <c:v>2.95</c:v>
                </c:pt>
                <c:pt idx="4">
                  <c:v>2.9</c:v>
                </c:pt>
                <c:pt idx="5">
                  <c:v>3</c:v>
                </c:pt>
                <c:pt idx="6">
                  <c:v>2.95</c:v>
                </c:pt>
                <c:pt idx="7">
                  <c:v>3.35</c:v>
                </c:pt>
                <c:pt idx="8">
                  <c:v>2.4500000000000002</c:v>
                </c:pt>
                <c:pt idx="9">
                  <c:v>3</c:v>
                </c:pt>
                <c:pt idx="10">
                  <c:v>2.95</c:v>
                </c:pt>
                <c:pt idx="11">
                  <c:v>3</c:v>
                </c:pt>
                <c:pt idx="12">
                  <c:v>2.2000000000000002</c:v>
                </c:pt>
                <c:pt idx="13">
                  <c:v>3</c:v>
                </c:pt>
                <c:pt idx="14">
                  <c:v>2.95</c:v>
                </c:pt>
                <c:pt idx="15">
                  <c:v>2.95</c:v>
                </c:pt>
                <c:pt idx="16">
                  <c:v>2.9</c:v>
                </c:pt>
                <c:pt idx="17">
                  <c:v>3.3</c:v>
                </c:pt>
                <c:pt idx="18">
                  <c:v>2.5</c:v>
                </c:pt>
                <c:pt idx="19">
                  <c:v>3.05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1CD-4FE6-B429-C3EF32985280}"/>
            </c:ext>
          </c:extLst>
        </c:ser>
        <c:ser>
          <c:idx val="1"/>
          <c:order val="1"/>
          <c:tx>
            <c:strRef>
              <c:f>'RANGOS&amp;PROMEDIO DERECHO OPER'!$B$34</c:f>
              <c:strCache>
                <c:ptCount val="1"/>
                <c:pt idx="0">
                  <c:v>LC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OPER'!$B$35:$B$54</c:f>
              <c:numCache>
                <c:formatCode>0.00</c:formatCode>
                <c:ptCount val="20"/>
                <c:pt idx="0">
                  <c:v>2.875</c:v>
                </c:pt>
                <c:pt idx="1">
                  <c:v>2.875</c:v>
                </c:pt>
                <c:pt idx="2">
                  <c:v>2.875</c:v>
                </c:pt>
                <c:pt idx="3">
                  <c:v>2.875</c:v>
                </c:pt>
                <c:pt idx="4">
                  <c:v>2.875</c:v>
                </c:pt>
                <c:pt idx="5">
                  <c:v>2.875</c:v>
                </c:pt>
                <c:pt idx="6">
                  <c:v>2.875</c:v>
                </c:pt>
                <c:pt idx="7">
                  <c:v>2.875</c:v>
                </c:pt>
                <c:pt idx="8">
                  <c:v>2.875</c:v>
                </c:pt>
                <c:pt idx="9">
                  <c:v>2.875</c:v>
                </c:pt>
                <c:pt idx="10">
                  <c:v>2.875</c:v>
                </c:pt>
                <c:pt idx="11">
                  <c:v>2.875</c:v>
                </c:pt>
                <c:pt idx="12">
                  <c:v>2.875</c:v>
                </c:pt>
                <c:pt idx="13">
                  <c:v>2.875</c:v>
                </c:pt>
                <c:pt idx="14">
                  <c:v>2.875</c:v>
                </c:pt>
                <c:pt idx="15">
                  <c:v>2.875</c:v>
                </c:pt>
                <c:pt idx="16">
                  <c:v>2.875</c:v>
                </c:pt>
                <c:pt idx="17">
                  <c:v>2.875</c:v>
                </c:pt>
                <c:pt idx="18">
                  <c:v>2.875</c:v>
                </c:pt>
                <c:pt idx="19">
                  <c:v>2.875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1CD-4FE6-B429-C3EF32985280}"/>
            </c:ext>
          </c:extLst>
        </c:ser>
        <c:ser>
          <c:idx val="2"/>
          <c:order val="2"/>
          <c:tx>
            <c:strRef>
              <c:f>'RANGOS&amp;PROMEDIO DERECHO OPER'!$C$34</c:f>
              <c:strCache>
                <c:ptCount val="1"/>
                <c:pt idx="0">
                  <c:v>LSC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OPER'!$C$35:$C$54</c:f>
              <c:numCache>
                <c:formatCode>General</c:formatCode>
                <c:ptCount val="20"/>
                <c:pt idx="0">
                  <c:v>2.8839999999999999</c:v>
                </c:pt>
                <c:pt idx="1">
                  <c:v>2.8839999999999999</c:v>
                </c:pt>
                <c:pt idx="2">
                  <c:v>2.8839999999999999</c:v>
                </c:pt>
                <c:pt idx="3">
                  <c:v>2.8839999999999999</c:v>
                </c:pt>
                <c:pt idx="4">
                  <c:v>2.8839999999999999</c:v>
                </c:pt>
                <c:pt idx="5">
                  <c:v>2.8839999999999999</c:v>
                </c:pt>
                <c:pt idx="6">
                  <c:v>2.8839999999999999</c:v>
                </c:pt>
                <c:pt idx="7">
                  <c:v>2.8839999999999999</c:v>
                </c:pt>
                <c:pt idx="8">
                  <c:v>2.8839999999999999</c:v>
                </c:pt>
                <c:pt idx="9">
                  <c:v>2.8839999999999999</c:v>
                </c:pt>
                <c:pt idx="10">
                  <c:v>2.8839999999999999</c:v>
                </c:pt>
                <c:pt idx="11">
                  <c:v>2.8839999999999999</c:v>
                </c:pt>
                <c:pt idx="12">
                  <c:v>2.8839999999999999</c:v>
                </c:pt>
                <c:pt idx="13">
                  <c:v>2.8839999999999999</c:v>
                </c:pt>
                <c:pt idx="14">
                  <c:v>2.8839999999999999</c:v>
                </c:pt>
                <c:pt idx="15">
                  <c:v>2.8839999999999999</c:v>
                </c:pt>
                <c:pt idx="16">
                  <c:v>2.8839999999999999</c:v>
                </c:pt>
                <c:pt idx="17">
                  <c:v>2.8839999999999999</c:v>
                </c:pt>
                <c:pt idx="18">
                  <c:v>2.8839999999999999</c:v>
                </c:pt>
                <c:pt idx="19">
                  <c:v>2.8839999999999999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1CD-4FE6-B429-C3EF32985280}"/>
            </c:ext>
          </c:extLst>
        </c:ser>
        <c:ser>
          <c:idx val="3"/>
          <c:order val="3"/>
          <c:tx>
            <c:strRef>
              <c:f>'RANGOS&amp;PROMEDIO DERECHO OPER'!$D$34</c:f>
              <c:strCache>
                <c:ptCount val="1"/>
                <c:pt idx="0">
                  <c:v>LIC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OPER'!$D$35:$D$54</c:f>
              <c:numCache>
                <c:formatCode>General</c:formatCode>
                <c:ptCount val="20"/>
                <c:pt idx="0">
                  <c:v>2.8660000000000001</c:v>
                </c:pt>
                <c:pt idx="1">
                  <c:v>2.8660000000000001</c:v>
                </c:pt>
                <c:pt idx="2">
                  <c:v>2.8660000000000001</c:v>
                </c:pt>
                <c:pt idx="3">
                  <c:v>2.8660000000000001</c:v>
                </c:pt>
                <c:pt idx="4">
                  <c:v>2.8660000000000001</c:v>
                </c:pt>
                <c:pt idx="5">
                  <c:v>2.8660000000000001</c:v>
                </c:pt>
                <c:pt idx="6">
                  <c:v>2.8660000000000001</c:v>
                </c:pt>
                <c:pt idx="7">
                  <c:v>2.8660000000000001</c:v>
                </c:pt>
                <c:pt idx="8">
                  <c:v>2.8660000000000001</c:v>
                </c:pt>
                <c:pt idx="9">
                  <c:v>2.8660000000000001</c:v>
                </c:pt>
                <c:pt idx="10">
                  <c:v>2.8660000000000001</c:v>
                </c:pt>
                <c:pt idx="11">
                  <c:v>2.8660000000000001</c:v>
                </c:pt>
                <c:pt idx="12">
                  <c:v>2.8660000000000001</c:v>
                </c:pt>
                <c:pt idx="13">
                  <c:v>2.8660000000000001</c:v>
                </c:pt>
                <c:pt idx="14">
                  <c:v>2.8660000000000001</c:v>
                </c:pt>
                <c:pt idx="15">
                  <c:v>2.8660000000000001</c:v>
                </c:pt>
                <c:pt idx="16">
                  <c:v>2.8660000000000001</c:v>
                </c:pt>
                <c:pt idx="17">
                  <c:v>2.8660000000000001</c:v>
                </c:pt>
                <c:pt idx="18">
                  <c:v>2.8660000000000001</c:v>
                </c:pt>
                <c:pt idx="19">
                  <c:v>2.8660000000000001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1CD-4FE6-B429-C3EF32985280}"/>
            </c:ext>
          </c:extLst>
        </c:ser>
        <c:dLbls/>
        <c:marker val="1"/>
        <c:axId val="84245888"/>
        <c:axId val="84264448"/>
      </c:lineChart>
      <c:catAx>
        <c:axId val="84245888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Muestras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4264448"/>
        <c:crosses val="autoZero"/>
        <c:auto val="1"/>
        <c:lblAlgn val="ctr"/>
        <c:lblOffset val="100"/>
      </c:catAx>
      <c:valAx>
        <c:axId val="84264448"/>
        <c:scaling>
          <c:orientation val="minMax"/>
          <c:max val="3.4"/>
          <c:min val="2.1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Medidas en mm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84245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Gráfico promedios - </a:t>
            </a:r>
            <a:r>
              <a:rPr lang="es-CO" baseline="0"/>
              <a:t>Muestra 3</a:t>
            </a:r>
            <a:endParaRPr lang="es-CO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'RANGOS&amp;PROMEDIO DERECHO MUESTRA'!$A$103</c:f>
              <c:strCache>
                <c:ptCount val="1"/>
                <c:pt idx="0">
                  <c:v>Medición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MUESTRA'!$A$104:$A$109</c:f>
              <c:numCache>
                <c:formatCode>0.00</c:formatCode>
                <c:ptCount val="6"/>
                <c:pt idx="0">
                  <c:v>2.15</c:v>
                </c:pt>
                <c:pt idx="1">
                  <c:v>2.2000000000000002</c:v>
                </c:pt>
                <c:pt idx="2">
                  <c:v>2.1</c:v>
                </c:pt>
                <c:pt idx="3">
                  <c:v>2.15</c:v>
                </c:pt>
                <c:pt idx="4">
                  <c:v>2.15</c:v>
                </c:pt>
                <c:pt idx="5">
                  <c:v>2.2000000000000002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1CD-4FE6-B429-C3EF32985280}"/>
            </c:ext>
          </c:extLst>
        </c:ser>
        <c:ser>
          <c:idx val="1"/>
          <c:order val="1"/>
          <c:tx>
            <c:strRef>
              <c:f>'RANGOS&amp;PROMEDIO DERECHO MUESTRA'!$B$103</c:f>
              <c:strCache>
                <c:ptCount val="1"/>
                <c:pt idx="0">
                  <c:v>LC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MUESTRA'!$B$104:$B$109</c:f>
              <c:numCache>
                <c:formatCode>0.000</c:formatCode>
                <c:ptCount val="6"/>
                <c:pt idx="0">
                  <c:v>2.1583333333333332</c:v>
                </c:pt>
                <c:pt idx="1">
                  <c:v>2.1583333333333332</c:v>
                </c:pt>
                <c:pt idx="2">
                  <c:v>2.1583333333333332</c:v>
                </c:pt>
                <c:pt idx="3">
                  <c:v>2.1583333333333332</c:v>
                </c:pt>
                <c:pt idx="4">
                  <c:v>2.1583333333333332</c:v>
                </c:pt>
                <c:pt idx="5">
                  <c:v>2.1583333333333332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1CD-4FE6-B429-C3EF32985280}"/>
            </c:ext>
          </c:extLst>
        </c:ser>
        <c:ser>
          <c:idx val="2"/>
          <c:order val="2"/>
          <c:tx>
            <c:strRef>
              <c:f>'RANGOS&amp;PROMEDIO DERECHO MUESTRA'!$C$103</c:f>
              <c:strCache>
                <c:ptCount val="1"/>
                <c:pt idx="0">
                  <c:v>LSC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MUESTRA'!$C$104:$C$109</c:f>
              <c:numCache>
                <c:formatCode>0.000</c:formatCode>
                <c:ptCount val="6"/>
                <c:pt idx="0">
                  <c:v>2.1824833333333333</c:v>
                </c:pt>
                <c:pt idx="1">
                  <c:v>2.1824833333333333</c:v>
                </c:pt>
                <c:pt idx="2">
                  <c:v>2.1824833333333333</c:v>
                </c:pt>
                <c:pt idx="3">
                  <c:v>2.1824833333333333</c:v>
                </c:pt>
                <c:pt idx="4">
                  <c:v>2.1824833333333333</c:v>
                </c:pt>
                <c:pt idx="5">
                  <c:v>2.1824833333333333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1CD-4FE6-B429-C3EF32985280}"/>
            </c:ext>
          </c:extLst>
        </c:ser>
        <c:ser>
          <c:idx val="3"/>
          <c:order val="3"/>
          <c:tx>
            <c:strRef>
              <c:f>'RANGOS&amp;PROMEDIO DERECHO MUESTRA'!$D$103</c:f>
              <c:strCache>
                <c:ptCount val="1"/>
                <c:pt idx="0">
                  <c:v>LIC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MUESTRA'!$D$104:$D$109</c:f>
              <c:numCache>
                <c:formatCode>0.000</c:formatCode>
                <c:ptCount val="6"/>
                <c:pt idx="0">
                  <c:v>2.1341833333333331</c:v>
                </c:pt>
                <c:pt idx="1">
                  <c:v>2.1341833333333331</c:v>
                </c:pt>
                <c:pt idx="2">
                  <c:v>2.1341833333333331</c:v>
                </c:pt>
                <c:pt idx="3">
                  <c:v>2.1341833333333331</c:v>
                </c:pt>
                <c:pt idx="4">
                  <c:v>2.1341833333333331</c:v>
                </c:pt>
                <c:pt idx="5">
                  <c:v>2.1341833333333331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1CD-4FE6-B429-C3EF32985280}"/>
            </c:ext>
          </c:extLst>
        </c:ser>
        <c:dLbls/>
        <c:marker val="1"/>
        <c:axId val="103792640"/>
        <c:axId val="103794560"/>
      </c:lineChart>
      <c:catAx>
        <c:axId val="103792640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Mediciones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794560"/>
        <c:crosses val="autoZero"/>
        <c:auto val="1"/>
        <c:lblAlgn val="ctr"/>
        <c:lblOffset val="100"/>
      </c:catAx>
      <c:valAx>
        <c:axId val="103794560"/>
        <c:scaling>
          <c:orientation val="minMax"/>
          <c:max val="2.2999999999999998"/>
          <c:min val="2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Medidas en mm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792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Gráfico promedios - </a:t>
            </a:r>
            <a:r>
              <a:rPr lang="es-CO" baseline="0"/>
              <a:t>Muestra 4</a:t>
            </a:r>
            <a:endParaRPr lang="es-CO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'RANGOS&amp;PROMEDIO DERECHO MUESTRA'!$A$138</c:f>
              <c:strCache>
                <c:ptCount val="1"/>
                <c:pt idx="0">
                  <c:v>Medición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MUESTRA'!$A$139:$A$144</c:f>
              <c:numCache>
                <c:formatCode>0.00</c:formatCode>
                <c:ptCount val="6"/>
                <c:pt idx="0">
                  <c:v>2.95</c:v>
                </c:pt>
                <c:pt idx="1">
                  <c:v>3</c:v>
                </c:pt>
                <c:pt idx="2">
                  <c:v>3</c:v>
                </c:pt>
                <c:pt idx="3">
                  <c:v>2.9</c:v>
                </c:pt>
                <c:pt idx="4">
                  <c:v>3</c:v>
                </c:pt>
                <c:pt idx="5">
                  <c:v>2.95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1CD-4FE6-B429-C3EF32985280}"/>
            </c:ext>
          </c:extLst>
        </c:ser>
        <c:ser>
          <c:idx val="1"/>
          <c:order val="1"/>
          <c:tx>
            <c:strRef>
              <c:f>'RANGOS&amp;PROMEDIO DERECHO MUESTRA'!$B$138</c:f>
              <c:strCache>
                <c:ptCount val="1"/>
                <c:pt idx="0">
                  <c:v>LC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MUESTRA'!$B$139:$B$144</c:f>
              <c:numCache>
                <c:formatCode>0.000</c:formatCode>
                <c:ptCount val="6"/>
                <c:pt idx="0">
                  <c:v>2.9666666666666668</c:v>
                </c:pt>
                <c:pt idx="1">
                  <c:v>2.9666666666666668</c:v>
                </c:pt>
                <c:pt idx="2">
                  <c:v>2.9666666666666668</c:v>
                </c:pt>
                <c:pt idx="3">
                  <c:v>2.9666666666666668</c:v>
                </c:pt>
                <c:pt idx="4">
                  <c:v>2.9666666666666668</c:v>
                </c:pt>
                <c:pt idx="5">
                  <c:v>2.9666666666666668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1CD-4FE6-B429-C3EF32985280}"/>
            </c:ext>
          </c:extLst>
        </c:ser>
        <c:ser>
          <c:idx val="2"/>
          <c:order val="2"/>
          <c:tx>
            <c:strRef>
              <c:f>'RANGOS&amp;PROMEDIO DERECHO MUESTRA'!$C$138</c:f>
              <c:strCache>
                <c:ptCount val="1"/>
                <c:pt idx="0">
                  <c:v>LSC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MUESTRA'!$C$139:$C$144</c:f>
              <c:numCache>
                <c:formatCode>0.000</c:formatCode>
                <c:ptCount val="6"/>
                <c:pt idx="0">
                  <c:v>2.9988666666666668</c:v>
                </c:pt>
                <c:pt idx="1">
                  <c:v>2.9988666666666668</c:v>
                </c:pt>
                <c:pt idx="2">
                  <c:v>2.9988666666666668</c:v>
                </c:pt>
                <c:pt idx="3">
                  <c:v>2.9988666666666668</c:v>
                </c:pt>
                <c:pt idx="4">
                  <c:v>2.9988666666666668</c:v>
                </c:pt>
                <c:pt idx="5">
                  <c:v>2.9988666666666668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1CD-4FE6-B429-C3EF32985280}"/>
            </c:ext>
          </c:extLst>
        </c:ser>
        <c:ser>
          <c:idx val="3"/>
          <c:order val="3"/>
          <c:tx>
            <c:strRef>
              <c:f>'RANGOS&amp;PROMEDIO DERECHO MUESTRA'!$D$138</c:f>
              <c:strCache>
                <c:ptCount val="1"/>
                <c:pt idx="0">
                  <c:v>LIC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MUESTRA'!$D$139:$D$144</c:f>
              <c:numCache>
                <c:formatCode>0.000</c:formatCode>
                <c:ptCount val="6"/>
                <c:pt idx="0">
                  <c:v>2.9344666666666668</c:v>
                </c:pt>
                <c:pt idx="1">
                  <c:v>2.9344666666666668</c:v>
                </c:pt>
                <c:pt idx="2">
                  <c:v>2.9344666666666668</c:v>
                </c:pt>
                <c:pt idx="3">
                  <c:v>2.9344666666666668</c:v>
                </c:pt>
                <c:pt idx="4">
                  <c:v>2.9344666666666668</c:v>
                </c:pt>
                <c:pt idx="5">
                  <c:v>2.9344666666666668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1CD-4FE6-B429-C3EF32985280}"/>
            </c:ext>
          </c:extLst>
        </c:ser>
        <c:dLbls/>
        <c:marker val="1"/>
        <c:axId val="102665600"/>
        <c:axId val="102680064"/>
      </c:lineChart>
      <c:catAx>
        <c:axId val="102665600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Mediciones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2680064"/>
        <c:crosses val="autoZero"/>
        <c:auto val="1"/>
        <c:lblAlgn val="ctr"/>
        <c:lblOffset val="100"/>
      </c:catAx>
      <c:valAx>
        <c:axId val="102680064"/>
        <c:scaling>
          <c:orientation val="minMax"/>
          <c:min val="2.8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Medidas en mm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2665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Gráfico promedios - </a:t>
            </a:r>
            <a:r>
              <a:rPr lang="es-CO" baseline="0"/>
              <a:t>Muestra 5</a:t>
            </a:r>
            <a:endParaRPr lang="es-CO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'RANGOS&amp;PROMEDIO DERECHO MUESTRA'!$A$173</c:f>
              <c:strCache>
                <c:ptCount val="1"/>
                <c:pt idx="0">
                  <c:v>Medición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MUESTRA'!$A$174:$A$179</c:f>
              <c:numCache>
                <c:formatCode>0.00</c:formatCode>
                <c:ptCount val="6"/>
                <c:pt idx="0">
                  <c:v>2.9</c:v>
                </c:pt>
                <c:pt idx="1">
                  <c:v>2.95</c:v>
                </c:pt>
                <c:pt idx="2">
                  <c:v>2.9</c:v>
                </c:pt>
                <c:pt idx="3">
                  <c:v>2.9</c:v>
                </c:pt>
                <c:pt idx="4">
                  <c:v>3</c:v>
                </c:pt>
                <c:pt idx="5">
                  <c:v>3.05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1CD-4FE6-B429-C3EF32985280}"/>
            </c:ext>
          </c:extLst>
        </c:ser>
        <c:ser>
          <c:idx val="1"/>
          <c:order val="1"/>
          <c:tx>
            <c:strRef>
              <c:f>'RANGOS&amp;PROMEDIO DERECHO MUESTRA'!$B$173</c:f>
              <c:strCache>
                <c:ptCount val="1"/>
                <c:pt idx="0">
                  <c:v>LC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MUESTRA'!$B$174:$B$179</c:f>
              <c:numCache>
                <c:formatCode>0.000</c:formatCode>
                <c:ptCount val="6"/>
                <c:pt idx="0">
                  <c:v>2.9499999999999997</c:v>
                </c:pt>
                <c:pt idx="1">
                  <c:v>2.9499999999999997</c:v>
                </c:pt>
                <c:pt idx="2">
                  <c:v>2.9499999999999997</c:v>
                </c:pt>
                <c:pt idx="3">
                  <c:v>2.9499999999999997</c:v>
                </c:pt>
                <c:pt idx="4">
                  <c:v>2.9499999999999997</c:v>
                </c:pt>
                <c:pt idx="5">
                  <c:v>2.9499999999999997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1CD-4FE6-B429-C3EF32985280}"/>
            </c:ext>
          </c:extLst>
        </c:ser>
        <c:ser>
          <c:idx val="2"/>
          <c:order val="2"/>
          <c:tx>
            <c:strRef>
              <c:f>'RANGOS&amp;PROMEDIO DERECHO MUESTRA'!$C$173</c:f>
              <c:strCache>
                <c:ptCount val="1"/>
                <c:pt idx="0">
                  <c:v>LSC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MUESTRA'!$C$174:$C$179</c:f>
              <c:numCache>
                <c:formatCode>0.000</c:formatCode>
                <c:ptCount val="6"/>
                <c:pt idx="0">
                  <c:v>2.9661</c:v>
                </c:pt>
                <c:pt idx="1">
                  <c:v>2.9661</c:v>
                </c:pt>
                <c:pt idx="2">
                  <c:v>2.9661</c:v>
                </c:pt>
                <c:pt idx="3">
                  <c:v>2.9661</c:v>
                </c:pt>
                <c:pt idx="4">
                  <c:v>2.9661</c:v>
                </c:pt>
                <c:pt idx="5">
                  <c:v>2.9661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1CD-4FE6-B429-C3EF32985280}"/>
            </c:ext>
          </c:extLst>
        </c:ser>
        <c:ser>
          <c:idx val="3"/>
          <c:order val="3"/>
          <c:tx>
            <c:strRef>
              <c:f>'RANGOS&amp;PROMEDIO DERECHO MUESTRA'!$D$173</c:f>
              <c:strCache>
                <c:ptCount val="1"/>
                <c:pt idx="0">
                  <c:v>LIC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MUESTRA'!$D$174:$D$179</c:f>
              <c:numCache>
                <c:formatCode>0.000</c:formatCode>
                <c:ptCount val="6"/>
                <c:pt idx="0">
                  <c:v>2.9338999999999995</c:v>
                </c:pt>
                <c:pt idx="1">
                  <c:v>2.9338999999999995</c:v>
                </c:pt>
                <c:pt idx="2">
                  <c:v>2.9338999999999995</c:v>
                </c:pt>
                <c:pt idx="3">
                  <c:v>2.9338999999999995</c:v>
                </c:pt>
                <c:pt idx="4">
                  <c:v>2.9338999999999995</c:v>
                </c:pt>
                <c:pt idx="5">
                  <c:v>2.9338999999999995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1CD-4FE6-B429-C3EF32985280}"/>
            </c:ext>
          </c:extLst>
        </c:ser>
        <c:dLbls/>
        <c:marker val="1"/>
        <c:axId val="104918016"/>
        <c:axId val="104928384"/>
      </c:lineChart>
      <c:catAx>
        <c:axId val="104918016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Mediciones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4928384"/>
        <c:crosses val="autoZero"/>
        <c:auto val="1"/>
        <c:lblAlgn val="ctr"/>
        <c:lblOffset val="100"/>
      </c:catAx>
      <c:valAx>
        <c:axId val="104928384"/>
        <c:scaling>
          <c:orientation val="minMax"/>
          <c:min val="2.8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Medidas en mm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4918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Gráfico promedios - </a:t>
            </a:r>
            <a:r>
              <a:rPr lang="es-CO" baseline="0"/>
              <a:t>Muestra 6</a:t>
            </a:r>
            <a:endParaRPr lang="es-CO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'RANGOS&amp;PROMEDIO DERECHO MUESTRA'!$A$207</c:f>
              <c:strCache>
                <c:ptCount val="1"/>
                <c:pt idx="0">
                  <c:v>Medición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MUESTRA'!$A$208:$A$213</c:f>
              <c:numCache>
                <c:formatCode>0.00</c:formatCode>
                <c:ptCount val="6"/>
                <c:pt idx="0">
                  <c:v>3</c:v>
                </c:pt>
                <c:pt idx="1">
                  <c:v>2.95</c:v>
                </c:pt>
                <c:pt idx="2">
                  <c:v>2.9</c:v>
                </c:pt>
                <c:pt idx="3">
                  <c:v>2.95</c:v>
                </c:pt>
                <c:pt idx="4">
                  <c:v>3</c:v>
                </c:pt>
                <c:pt idx="5">
                  <c:v>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1CD-4FE6-B429-C3EF32985280}"/>
            </c:ext>
          </c:extLst>
        </c:ser>
        <c:ser>
          <c:idx val="1"/>
          <c:order val="1"/>
          <c:tx>
            <c:strRef>
              <c:f>'RANGOS&amp;PROMEDIO DERECHO MUESTRA'!$B$207</c:f>
              <c:strCache>
                <c:ptCount val="1"/>
                <c:pt idx="0">
                  <c:v>LC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MUESTRA'!$B$208:$B$213</c:f>
              <c:numCache>
                <c:formatCode>0.000</c:formatCode>
                <c:ptCount val="6"/>
                <c:pt idx="0">
                  <c:v>2.9666666666666668</c:v>
                </c:pt>
                <c:pt idx="1">
                  <c:v>2.9666666666666668</c:v>
                </c:pt>
                <c:pt idx="2">
                  <c:v>2.9666666666666668</c:v>
                </c:pt>
                <c:pt idx="3">
                  <c:v>2.9666666666666668</c:v>
                </c:pt>
                <c:pt idx="4">
                  <c:v>2.9666666666666668</c:v>
                </c:pt>
                <c:pt idx="5">
                  <c:v>2.9666666666666668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1CD-4FE6-B429-C3EF32985280}"/>
            </c:ext>
          </c:extLst>
        </c:ser>
        <c:ser>
          <c:idx val="2"/>
          <c:order val="2"/>
          <c:tx>
            <c:strRef>
              <c:f>'RANGOS&amp;PROMEDIO DERECHO MUESTRA'!$C$207</c:f>
              <c:strCache>
                <c:ptCount val="1"/>
                <c:pt idx="0">
                  <c:v>LSC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MUESTRA'!$C$208:$C$213</c:f>
              <c:numCache>
                <c:formatCode>0.000</c:formatCode>
                <c:ptCount val="6"/>
                <c:pt idx="0">
                  <c:v>2.982766666666667</c:v>
                </c:pt>
                <c:pt idx="1">
                  <c:v>2.982766666666667</c:v>
                </c:pt>
                <c:pt idx="2">
                  <c:v>2.982766666666667</c:v>
                </c:pt>
                <c:pt idx="3">
                  <c:v>2.982766666666667</c:v>
                </c:pt>
                <c:pt idx="4">
                  <c:v>2.982766666666667</c:v>
                </c:pt>
                <c:pt idx="5">
                  <c:v>2.982766666666667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1CD-4FE6-B429-C3EF32985280}"/>
            </c:ext>
          </c:extLst>
        </c:ser>
        <c:ser>
          <c:idx val="3"/>
          <c:order val="3"/>
          <c:tx>
            <c:strRef>
              <c:f>'RANGOS&amp;PROMEDIO DERECHO MUESTRA'!$D$207</c:f>
              <c:strCache>
                <c:ptCount val="1"/>
                <c:pt idx="0">
                  <c:v>LIC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MUESTRA'!$D$208:$D$213</c:f>
              <c:numCache>
                <c:formatCode>0.000</c:formatCode>
                <c:ptCount val="6"/>
                <c:pt idx="0">
                  <c:v>2.9505666666666666</c:v>
                </c:pt>
                <c:pt idx="1">
                  <c:v>2.9505666666666666</c:v>
                </c:pt>
                <c:pt idx="2">
                  <c:v>2.9505666666666666</c:v>
                </c:pt>
                <c:pt idx="3">
                  <c:v>2.9505666666666666</c:v>
                </c:pt>
                <c:pt idx="4">
                  <c:v>2.9505666666666666</c:v>
                </c:pt>
                <c:pt idx="5">
                  <c:v>2.9505666666666666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1CD-4FE6-B429-C3EF32985280}"/>
            </c:ext>
          </c:extLst>
        </c:ser>
        <c:dLbls/>
        <c:marker val="1"/>
        <c:axId val="104987264"/>
        <c:axId val="105005824"/>
      </c:lineChart>
      <c:catAx>
        <c:axId val="104987264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Mediciones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5005824"/>
        <c:crosses val="autoZero"/>
        <c:auto val="1"/>
        <c:lblAlgn val="ctr"/>
        <c:lblOffset val="100"/>
      </c:catAx>
      <c:valAx>
        <c:axId val="105005824"/>
        <c:scaling>
          <c:orientation val="minMax"/>
          <c:min val="2.8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Medidas en mm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4987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Gráfico promedios - </a:t>
            </a:r>
            <a:r>
              <a:rPr lang="es-CO" baseline="0"/>
              <a:t>Muestra 7</a:t>
            </a:r>
            <a:endParaRPr lang="es-CO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'RANGOS&amp;PROMEDIO DERECHO MUESTRA'!$A$245</c:f>
              <c:strCache>
                <c:ptCount val="1"/>
                <c:pt idx="0">
                  <c:v>Medición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MUESTRA'!$A$246:$A$251</c:f>
              <c:numCache>
                <c:formatCode>0.00</c:formatCode>
                <c:ptCount val="6"/>
                <c:pt idx="0">
                  <c:v>2.95</c:v>
                </c:pt>
                <c:pt idx="1">
                  <c:v>2.9</c:v>
                </c:pt>
                <c:pt idx="2">
                  <c:v>2.8</c:v>
                </c:pt>
                <c:pt idx="3">
                  <c:v>2.85</c:v>
                </c:pt>
                <c:pt idx="4">
                  <c:v>3</c:v>
                </c:pt>
                <c:pt idx="5">
                  <c:v>2.9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1CD-4FE6-B429-C3EF32985280}"/>
            </c:ext>
          </c:extLst>
        </c:ser>
        <c:ser>
          <c:idx val="1"/>
          <c:order val="1"/>
          <c:tx>
            <c:strRef>
              <c:f>'RANGOS&amp;PROMEDIO DERECHO MUESTRA'!$B$245</c:f>
              <c:strCache>
                <c:ptCount val="1"/>
                <c:pt idx="0">
                  <c:v>LC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MUESTRA'!$B$246:$B$251</c:f>
              <c:numCache>
                <c:formatCode>0.000</c:formatCode>
                <c:ptCount val="6"/>
                <c:pt idx="0">
                  <c:v>2.9</c:v>
                </c:pt>
                <c:pt idx="1">
                  <c:v>2.9</c:v>
                </c:pt>
                <c:pt idx="2">
                  <c:v>2.9</c:v>
                </c:pt>
                <c:pt idx="3">
                  <c:v>2.9</c:v>
                </c:pt>
                <c:pt idx="4">
                  <c:v>2.9</c:v>
                </c:pt>
                <c:pt idx="5">
                  <c:v>2.9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1CD-4FE6-B429-C3EF32985280}"/>
            </c:ext>
          </c:extLst>
        </c:ser>
        <c:ser>
          <c:idx val="2"/>
          <c:order val="2"/>
          <c:tx>
            <c:strRef>
              <c:f>'RANGOS&amp;PROMEDIO DERECHO MUESTRA'!$C$245</c:f>
              <c:strCache>
                <c:ptCount val="1"/>
                <c:pt idx="0">
                  <c:v>LSC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MUESTRA'!$C$246:$C$251</c:f>
              <c:numCache>
                <c:formatCode>0.000</c:formatCode>
                <c:ptCount val="6"/>
                <c:pt idx="0">
                  <c:v>2.9321999999999999</c:v>
                </c:pt>
                <c:pt idx="1">
                  <c:v>2.9321999999999999</c:v>
                </c:pt>
                <c:pt idx="2">
                  <c:v>2.9321999999999999</c:v>
                </c:pt>
                <c:pt idx="3">
                  <c:v>2.9321999999999999</c:v>
                </c:pt>
                <c:pt idx="4">
                  <c:v>2.9321999999999999</c:v>
                </c:pt>
                <c:pt idx="5">
                  <c:v>2.9321999999999999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1CD-4FE6-B429-C3EF32985280}"/>
            </c:ext>
          </c:extLst>
        </c:ser>
        <c:ser>
          <c:idx val="3"/>
          <c:order val="3"/>
          <c:tx>
            <c:strRef>
              <c:f>'RANGOS&amp;PROMEDIO DERECHO MUESTRA'!$D$245</c:f>
              <c:strCache>
                <c:ptCount val="1"/>
                <c:pt idx="0">
                  <c:v>LIC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MUESTRA'!$D$246:$D$251</c:f>
              <c:numCache>
                <c:formatCode>0.000</c:formatCode>
                <c:ptCount val="6"/>
                <c:pt idx="0">
                  <c:v>2.8677999999999999</c:v>
                </c:pt>
                <c:pt idx="1">
                  <c:v>2.8677999999999999</c:v>
                </c:pt>
                <c:pt idx="2">
                  <c:v>2.8677999999999999</c:v>
                </c:pt>
                <c:pt idx="3">
                  <c:v>2.8677999999999999</c:v>
                </c:pt>
                <c:pt idx="4">
                  <c:v>2.8677999999999999</c:v>
                </c:pt>
                <c:pt idx="5">
                  <c:v>2.8677999999999999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1CD-4FE6-B429-C3EF32985280}"/>
            </c:ext>
          </c:extLst>
        </c:ser>
        <c:dLbls/>
        <c:marker val="1"/>
        <c:axId val="105056512"/>
        <c:axId val="105075072"/>
      </c:lineChart>
      <c:catAx>
        <c:axId val="105056512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Mediciones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5075072"/>
        <c:crosses val="autoZero"/>
        <c:auto val="1"/>
        <c:lblAlgn val="ctr"/>
        <c:lblOffset val="100"/>
      </c:catAx>
      <c:valAx>
        <c:axId val="105075072"/>
        <c:scaling>
          <c:orientation val="minMax"/>
          <c:min val="2.5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Medidas en mm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5056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Gráfico promedios - </a:t>
            </a:r>
            <a:r>
              <a:rPr lang="es-CO" baseline="0"/>
              <a:t>Muestra 8</a:t>
            </a:r>
            <a:endParaRPr lang="es-CO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MUESTRA'!$A$281:$A$286</c:f>
              <c:numCache>
                <c:formatCode>0.00</c:formatCode>
                <c:ptCount val="6"/>
                <c:pt idx="0">
                  <c:v>3.35</c:v>
                </c:pt>
                <c:pt idx="1">
                  <c:v>3.3</c:v>
                </c:pt>
                <c:pt idx="2">
                  <c:v>3.3</c:v>
                </c:pt>
                <c:pt idx="3">
                  <c:v>3.3</c:v>
                </c:pt>
                <c:pt idx="4">
                  <c:v>3.4</c:v>
                </c:pt>
                <c:pt idx="5">
                  <c:v>3.3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1CD-4FE6-B429-C3EF32985280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MUESTRA'!$B$281:$B$286</c:f>
              <c:numCache>
                <c:formatCode>0.000</c:formatCode>
                <c:ptCount val="6"/>
                <c:pt idx="0">
                  <c:v>3.3249999999999997</c:v>
                </c:pt>
                <c:pt idx="1">
                  <c:v>3.3249999999999997</c:v>
                </c:pt>
                <c:pt idx="2">
                  <c:v>3.3249999999999997</c:v>
                </c:pt>
                <c:pt idx="3">
                  <c:v>3.3249999999999997</c:v>
                </c:pt>
                <c:pt idx="4">
                  <c:v>3.3249999999999997</c:v>
                </c:pt>
                <c:pt idx="5">
                  <c:v>3.3249999999999997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1CD-4FE6-B429-C3EF32985280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MUESTRA'!$C$281:$C$286</c:f>
              <c:numCache>
                <c:formatCode>0.000</c:formatCode>
                <c:ptCount val="6"/>
                <c:pt idx="0">
                  <c:v>3.3491499999999998</c:v>
                </c:pt>
                <c:pt idx="1">
                  <c:v>3.3491499999999998</c:v>
                </c:pt>
                <c:pt idx="2">
                  <c:v>3.3491499999999998</c:v>
                </c:pt>
                <c:pt idx="3">
                  <c:v>3.3491499999999998</c:v>
                </c:pt>
                <c:pt idx="4">
                  <c:v>3.3491499999999998</c:v>
                </c:pt>
                <c:pt idx="5">
                  <c:v>3.3491499999999998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1CD-4FE6-B429-C3EF32985280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MUESTRA'!$D$281:$D$286</c:f>
              <c:numCache>
                <c:formatCode>0.000</c:formatCode>
                <c:ptCount val="6"/>
                <c:pt idx="0">
                  <c:v>3.3008499999999996</c:v>
                </c:pt>
                <c:pt idx="1">
                  <c:v>3.3008499999999996</c:v>
                </c:pt>
                <c:pt idx="2">
                  <c:v>3.3008499999999996</c:v>
                </c:pt>
                <c:pt idx="3">
                  <c:v>3.3008499999999996</c:v>
                </c:pt>
                <c:pt idx="4">
                  <c:v>3.3008499999999996</c:v>
                </c:pt>
                <c:pt idx="5">
                  <c:v>3.3008499999999996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1CD-4FE6-B429-C3EF32985280}"/>
            </c:ext>
          </c:extLst>
        </c:ser>
        <c:dLbls/>
        <c:marker val="1"/>
        <c:axId val="105133952"/>
        <c:axId val="105140224"/>
      </c:lineChart>
      <c:catAx>
        <c:axId val="105133952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Mediciones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5140224"/>
        <c:crosses val="autoZero"/>
        <c:auto val="1"/>
        <c:lblAlgn val="ctr"/>
        <c:lblOffset val="100"/>
      </c:catAx>
      <c:valAx>
        <c:axId val="105140224"/>
        <c:scaling>
          <c:orientation val="minMax"/>
          <c:min val="3.1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Medidas en mm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5133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Gráfico promedios - </a:t>
            </a:r>
            <a:r>
              <a:rPr lang="es-CO" baseline="0"/>
              <a:t>Muestra 9</a:t>
            </a:r>
            <a:endParaRPr lang="es-CO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'RANGOS&amp;PROMEDIO DERECHO MUESTRA'!$A$313</c:f>
              <c:strCache>
                <c:ptCount val="1"/>
                <c:pt idx="0">
                  <c:v>Medición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MUESTRA'!$A$314:$A$319</c:f>
              <c:numCache>
                <c:formatCode>0.00</c:formatCode>
                <c:ptCount val="6"/>
                <c:pt idx="0">
                  <c:v>2.4500000000000002</c:v>
                </c:pt>
                <c:pt idx="1">
                  <c:v>2.5</c:v>
                </c:pt>
                <c:pt idx="2">
                  <c:v>2.35</c:v>
                </c:pt>
                <c:pt idx="3">
                  <c:v>2.4</c:v>
                </c:pt>
                <c:pt idx="4">
                  <c:v>2.5</c:v>
                </c:pt>
                <c:pt idx="5">
                  <c:v>2.4500000000000002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1CD-4FE6-B429-C3EF32985280}"/>
            </c:ext>
          </c:extLst>
        </c:ser>
        <c:ser>
          <c:idx val="1"/>
          <c:order val="1"/>
          <c:tx>
            <c:strRef>
              <c:f>'RANGOS&amp;PROMEDIO DERECHO MUESTRA'!$B$313</c:f>
              <c:strCache>
                <c:ptCount val="1"/>
                <c:pt idx="0">
                  <c:v>LC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MUESTRA'!$B$314:$B$319</c:f>
              <c:numCache>
                <c:formatCode>0.000</c:formatCode>
                <c:ptCount val="6"/>
                <c:pt idx="0">
                  <c:v>2.4416666666666669</c:v>
                </c:pt>
                <c:pt idx="1">
                  <c:v>2.4416666666666669</c:v>
                </c:pt>
                <c:pt idx="2">
                  <c:v>2.4416666666666669</c:v>
                </c:pt>
                <c:pt idx="3">
                  <c:v>2.4416666666666669</c:v>
                </c:pt>
                <c:pt idx="4">
                  <c:v>2.4416666666666669</c:v>
                </c:pt>
                <c:pt idx="5">
                  <c:v>2.4416666666666669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1CD-4FE6-B429-C3EF32985280}"/>
            </c:ext>
          </c:extLst>
        </c:ser>
        <c:ser>
          <c:idx val="2"/>
          <c:order val="2"/>
          <c:tx>
            <c:strRef>
              <c:f>'RANGOS&amp;PROMEDIO DERECHO MUESTRA'!$C$313</c:f>
              <c:strCache>
                <c:ptCount val="1"/>
                <c:pt idx="0">
                  <c:v>LSC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MUESTRA'!$C$314:$C$319</c:f>
              <c:numCache>
                <c:formatCode>0.000</c:formatCode>
                <c:ptCount val="6"/>
                <c:pt idx="0">
                  <c:v>2.465816666666667</c:v>
                </c:pt>
                <c:pt idx="1">
                  <c:v>2.465816666666667</c:v>
                </c:pt>
                <c:pt idx="2">
                  <c:v>2.465816666666667</c:v>
                </c:pt>
                <c:pt idx="3">
                  <c:v>2.465816666666667</c:v>
                </c:pt>
                <c:pt idx="4">
                  <c:v>2.465816666666667</c:v>
                </c:pt>
                <c:pt idx="5">
                  <c:v>2.465816666666667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1CD-4FE6-B429-C3EF32985280}"/>
            </c:ext>
          </c:extLst>
        </c:ser>
        <c:ser>
          <c:idx val="3"/>
          <c:order val="3"/>
          <c:tx>
            <c:strRef>
              <c:f>'RANGOS&amp;PROMEDIO DERECHO MUESTRA'!$D$313</c:f>
              <c:strCache>
                <c:ptCount val="1"/>
                <c:pt idx="0">
                  <c:v>LIC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MUESTRA'!$D$314:$D$319</c:f>
              <c:numCache>
                <c:formatCode>0.000</c:formatCode>
                <c:ptCount val="6"/>
                <c:pt idx="0">
                  <c:v>2.4175166666666668</c:v>
                </c:pt>
                <c:pt idx="1">
                  <c:v>2.4175166666666668</c:v>
                </c:pt>
                <c:pt idx="2">
                  <c:v>2.4175166666666668</c:v>
                </c:pt>
                <c:pt idx="3">
                  <c:v>2.4175166666666668</c:v>
                </c:pt>
                <c:pt idx="4">
                  <c:v>2.4175166666666668</c:v>
                </c:pt>
                <c:pt idx="5">
                  <c:v>2.4175166666666668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1CD-4FE6-B429-C3EF32985280}"/>
            </c:ext>
          </c:extLst>
        </c:ser>
        <c:dLbls/>
        <c:marker val="1"/>
        <c:axId val="107378176"/>
        <c:axId val="107380096"/>
      </c:lineChart>
      <c:catAx>
        <c:axId val="107378176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Mediciones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7380096"/>
        <c:crosses val="autoZero"/>
        <c:auto val="1"/>
        <c:lblAlgn val="ctr"/>
        <c:lblOffset val="100"/>
      </c:catAx>
      <c:valAx>
        <c:axId val="107380096"/>
        <c:scaling>
          <c:orientation val="minMax"/>
          <c:min val="2.2000000000000002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Medidas en mm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7378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Gráfico promedios - </a:t>
            </a:r>
            <a:r>
              <a:rPr lang="es-CO" baseline="0"/>
              <a:t>Muestra 10</a:t>
            </a:r>
            <a:endParaRPr lang="es-CO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'RANGOS&amp;PROMEDIO DERECHO MUESTRA'!$A$349</c:f>
              <c:strCache>
                <c:ptCount val="1"/>
                <c:pt idx="0">
                  <c:v>Medición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MUESTRA'!$A$350:$A$355</c:f>
              <c:numCache>
                <c:formatCode>0.00</c:formatCode>
                <c:ptCount val="6"/>
                <c:pt idx="0">
                  <c:v>3</c:v>
                </c:pt>
                <c:pt idx="1">
                  <c:v>3.05</c:v>
                </c:pt>
                <c:pt idx="2">
                  <c:v>3</c:v>
                </c:pt>
                <c:pt idx="3">
                  <c:v>3.05</c:v>
                </c:pt>
                <c:pt idx="4">
                  <c:v>3</c:v>
                </c:pt>
                <c:pt idx="5">
                  <c:v>3.1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1CD-4FE6-B429-C3EF32985280}"/>
            </c:ext>
          </c:extLst>
        </c:ser>
        <c:ser>
          <c:idx val="1"/>
          <c:order val="1"/>
          <c:tx>
            <c:strRef>
              <c:f>'RANGOS&amp;PROMEDIO DERECHO MUESTRA'!$B$349</c:f>
              <c:strCache>
                <c:ptCount val="1"/>
                <c:pt idx="0">
                  <c:v>LC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MUESTRA'!$B$350:$B$355</c:f>
              <c:numCache>
                <c:formatCode>0.000</c:formatCode>
                <c:ptCount val="6"/>
                <c:pt idx="0">
                  <c:v>3.0333333333333337</c:v>
                </c:pt>
                <c:pt idx="1">
                  <c:v>3.0333333333333337</c:v>
                </c:pt>
                <c:pt idx="2">
                  <c:v>3.0333333333333337</c:v>
                </c:pt>
                <c:pt idx="3">
                  <c:v>3.0333333333333337</c:v>
                </c:pt>
                <c:pt idx="4">
                  <c:v>3.0333333333333337</c:v>
                </c:pt>
                <c:pt idx="5">
                  <c:v>3.0333333333333337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1CD-4FE6-B429-C3EF32985280}"/>
            </c:ext>
          </c:extLst>
        </c:ser>
        <c:ser>
          <c:idx val="2"/>
          <c:order val="2"/>
          <c:tx>
            <c:strRef>
              <c:f>'RANGOS&amp;PROMEDIO DERECHO MUESTRA'!$C$349</c:f>
              <c:strCache>
                <c:ptCount val="1"/>
                <c:pt idx="0">
                  <c:v>LSC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MUESTRA'!$C$350:$C$355</c:f>
              <c:numCache>
                <c:formatCode>0.000</c:formatCode>
                <c:ptCount val="6"/>
                <c:pt idx="0">
                  <c:v>3.0655333333333337</c:v>
                </c:pt>
                <c:pt idx="1">
                  <c:v>3.0655333333333337</c:v>
                </c:pt>
                <c:pt idx="2">
                  <c:v>3.0655333333333337</c:v>
                </c:pt>
                <c:pt idx="3">
                  <c:v>3.0655333333333337</c:v>
                </c:pt>
                <c:pt idx="4">
                  <c:v>3.0655333333333337</c:v>
                </c:pt>
                <c:pt idx="5">
                  <c:v>3.0655333333333337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1CD-4FE6-B429-C3EF32985280}"/>
            </c:ext>
          </c:extLst>
        </c:ser>
        <c:ser>
          <c:idx val="3"/>
          <c:order val="3"/>
          <c:tx>
            <c:strRef>
              <c:f>'RANGOS&amp;PROMEDIO DERECHO MUESTRA'!$D$349</c:f>
              <c:strCache>
                <c:ptCount val="1"/>
                <c:pt idx="0">
                  <c:v>LIC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MUESTRA'!$D$350:$D$355</c:f>
              <c:numCache>
                <c:formatCode>0.000</c:formatCode>
                <c:ptCount val="6"/>
                <c:pt idx="0">
                  <c:v>3.0011333333333337</c:v>
                </c:pt>
                <c:pt idx="1">
                  <c:v>3.0011333333333337</c:v>
                </c:pt>
                <c:pt idx="2">
                  <c:v>3.0011333333333337</c:v>
                </c:pt>
                <c:pt idx="3">
                  <c:v>3.0011333333333337</c:v>
                </c:pt>
                <c:pt idx="4">
                  <c:v>3.0011333333333337</c:v>
                </c:pt>
                <c:pt idx="5">
                  <c:v>3.0011333333333337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1CD-4FE6-B429-C3EF32985280}"/>
            </c:ext>
          </c:extLst>
        </c:ser>
        <c:dLbls/>
        <c:marker val="1"/>
        <c:axId val="107456000"/>
        <c:axId val="107457920"/>
      </c:lineChart>
      <c:catAx>
        <c:axId val="107456000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Mediciones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7457920"/>
        <c:crosses val="autoZero"/>
        <c:auto val="1"/>
        <c:lblAlgn val="ctr"/>
        <c:lblOffset val="100"/>
      </c:catAx>
      <c:valAx>
        <c:axId val="107457920"/>
        <c:scaling>
          <c:orientation val="minMax"/>
          <c:min val="2.9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Medidas en mm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7456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Gráfico Desviación</a:t>
            </a:r>
            <a:r>
              <a:rPr lang="es-CO" baseline="0"/>
              <a:t> Estandar  Operario A</a:t>
            </a:r>
            <a:endParaRPr lang="es-CO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'DESVIACIÓN E DERECHO '!$A$34</c:f>
              <c:strCache>
                <c:ptCount val="1"/>
                <c:pt idx="0">
                  <c:v>Medición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'DESVIACIÓN E DERECHO '!$A$35:$A$54</c:f>
              <c:numCache>
                <c:formatCode>0.00</c:formatCode>
                <c:ptCount val="20"/>
                <c:pt idx="0">
                  <c:v>3</c:v>
                </c:pt>
                <c:pt idx="1">
                  <c:v>2.95</c:v>
                </c:pt>
                <c:pt idx="2">
                  <c:v>2.15</c:v>
                </c:pt>
                <c:pt idx="3">
                  <c:v>2.95</c:v>
                </c:pt>
                <c:pt idx="4">
                  <c:v>2.9</c:v>
                </c:pt>
                <c:pt idx="5">
                  <c:v>3</c:v>
                </c:pt>
                <c:pt idx="6">
                  <c:v>2.95</c:v>
                </c:pt>
                <c:pt idx="7">
                  <c:v>3.35</c:v>
                </c:pt>
                <c:pt idx="8">
                  <c:v>2.4500000000000002</c:v>
                </c:pt>
                <c:pt idx="9">
                  <c:v>3</c:v>
                </c:pt>
                <c:pt idx="10">
                  <c:v>2.95</c:v>
                </c:pt>
                <c:pt idx="11">
                  <c:v>3</c:v>
                </c:pt>
                <c:pt idx="12">
                  <c:v>2.2000000000000002</c:v>
                </c:pt>
                <c:pt idx="13">
                  <c:v>3</c:v>
                </c:pt>
                <c:pt idx="14">
                  <c:v>2.95</c:v>
                </c:pt>
                <c:pt idx="15">
                  <c:v>2.95</c:v>
                </c:pt>
                <c:pt idx="16">
                  <c:v>2.9</c:v>
                </c:pt>
                <c:pt idx="17">
                  <c:v>3.3</c:v>
                </c:pt>
                <c:pt idx="18">
                  <c:v>2.5</c:v>
                </c:pt>
                <c:pt idx="19">
                  <c:v>3.05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45A-4346-88E8-1B5CF389131D}"/>
            </c:ext>
          </c:extLst>
        </c:ser>
        <c:ser>
          <c:idx val="1"/>
          <c:order val="1"/>
          <c:tx>
            <c:strRef>
              <c:f>'DESVIACIÓN E DERECHO '!$B$34</c:f>
              <c:strCache>
                <c:ptCount val="1"/>
                <c:pt idx="0">
                  <c:v>LC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'DESVIACIÓN E DERECHO '!$B$35:$B$54</c:f>
              <c:numCache>
                <c:formatCode>0.000</c:formatCode>
                <c:ptCount val="20"/>
                <c:pt idx="0">
                  <c:v>2.875</c:v>
                </c:pt>
                <c:pt idx="1">
                  <c:v>2.875</c:v>
                </c:pt>
                <c:pt idx="2">
                  <c:v>2.875</c:v>
                </c:pt>
                <c:pt idx="3">
                  <c:v>2.875</c:v>
                </c:pt>
                <c:pt idx="4">
                  <c:v>2.875</c:v>
                </c:pt>
                <c:pt idx="5">
                  <c:v>2.875</c:v>
                </c:pt>
                <c:pt idx="6">
                  <c:v>2.875</c:v>
                </c:pt>
                <c:pt idx="7">
                  <c:v>2.875</c:v>
                </c:pt>
                <c:pt idx="8">
                  <c:v>2.875</c:v>
                </c:pt>
                <c:pt idx="9">
                  <c:v>2.875</c:v>
                </c:pt>
                <c:pt idx="10">
                  <c:v>2.875</c:v>
                </c:pt>
                <c:pt idx="11">
                  <c:v>2.875</c:v>
                </c:pt>
                <c:pt idx="12">
                  <c:v>2.875</c:v>
                </c:pt>
                <c:pt idx="13">
                  <c:v>2.875</c:v>
                </c:pt>
                <c:pt idx="14">
                  <c:v>2.875</c:v>
                </c:pt>
                <c:pt idx="15">
                  <c:v>2.875</c:v>
                </c:pt>
                <c:pt idx="16">
                  <c:v>2.875</c:v>
                </c:pt>
                <c:pt idx="17">
                  <c:v>2.875</c:v>
                </c:pt>
                <c:pt idx="18">
                  <c:v>2.875</c:v>
                </c:pt>
                <c:pt idx="19">
                  <c:v>2.875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45A-4346-88E8-1B5CF389131D}"/>
            </c:ext>
          </c:extLst>
        </c:ser>
        <c:ser>
          <c:idx val="2"/>
          <c:order val="2"/>
          <c:tx>
            <c:strRef>
              <c:f>'DESVIACIÓN E DERECHO '!$C$34</c:f>
              <c:strCache>
                <c:ptCount val="1"/>
                <c:pt idx="0">
                  <c:v>LSC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'DESVIACIÓN E DERECHO '!$C$35:$C$54</c:f>
              <c:numCache>
                <c:formatCode>0.000</c:formatCode>
                <c:ptCount val="20"/>
                <c:pt idx="0">
                  <c:v>3.8117496997597575</c:v>
                </c:pt>
                <c:pt idx="1">
                  <c:v>3.8117496997597575</c:v>
                </c:pt>
                <c:pt idx="2">
                  <c:v>3.8117496997597575</c:v>
                </c:pt>
                <c:pt idx="3">
                  <c:v>3.8117496997597575</c:v>
                </c:pt>
                <c:pt idx="4">
                  <c:v>3.8117496997597575</c:v>
                </c:pt>
                <c:pt idx="5">
                  <c:v>3.8117496997597575</c:v>
                </c:pt>
                <c:pt idx="6">
                  <c:v>3.8117496997597575</c:v>
                </c:pt>
                <c:pt idx="7">
                  <c:v>3.8117496997597575</c:v>
                </c:pt>
                <c:pt idx="8">
                  <c:v>3.8117496997597575</c:v>
                </c:pt>
                <c:pt idx="9">
                  <c:v>3.8117496997597575</c:v>
                </c:pt>
                <c:pt idx="10">
                  <c:v>3.8117496997597575</c:v>
                </c:pt>
                <c:pt idx="11">
                  <c:v>3.8117496997597575</c:v>
                </c:pt>
                <c:pt idx="12">
                  <c:v>3.8117496997597575</c:v>
                </c:pt>
                <c:pt idx="13">
                  <c:v>3.8117496997597575</c:v>
                </c:pt>
                <c:pt idx="14">
                  <c:v>3.8117496997597575</c:v>
                </c:pt>
                <c:pt idx="15">
                  <c:v>3.8117496997597575</c:v>
                </c:pt>
                <c:pt idx="16">
                  <c:v>3.8117496997597575</c:v>
                </c:pt>
                <c:pt idx="17">
                  <c:v>3.8117496997597575</c:v>
                </c:pt>
                <c:pt idx="18">
                  <c:v>3.8117496997597575</c:v>
                </c:pt>
                <c:pt idx="19">
                  <c:v>3.8117496997597575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45A-4346-88E8-1B5CF389131D}"/>
            </c:ext>
          </c:extLst>
        </c:ser>
        <c:ser>
          <c:idx val="3"/>
          <c:order val="3"/>
          <c:tx>
            <c:strRef>
              <c:f>'DESVIACIÓN E DERECHO '!$D$34</c:f>
              <c:strCache>
                <c:ptCount val="1"/>
                <c:pt idx="0">
                  <c:v>LIC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'DESVIACIÓN E DERECHO '!$D$35:$D$54</c:f>
              <c:numCache>
                <c:formatCode>0.000</c:formatCode>
                <c:ptCount val="20"/>
                <c:pt idx="0">
                  <c:v>1.9382503002402423</c:v>
                </c:pt>
                <c:pt idx="1">
                  <c:v>1.9382503002402423</c:v>
                </c:pt>
                <c:pt idx="2">
                  <c:v>1.9382503002402423</c:v>
                </c:pt>
                <c:pt idx="3">
                  <c:v>1.9382503002402423</c:v>
                </c:pt>
                <c:pt idx="4">
                  <c:v>1.9382503002402423</c:v>
                </c:pt>
                <c:pt idx="5">
                  <c:v>1.9382503002402423</c:v>
                </c:pt>
                <c:pt idx="6">
                  <c:v>1.9382503002402423</c:v>
                </c:pt>
                <c:pt idx="7">
                  <c:v>1.9382503002402423</c:v>
                </c:pt>
                <c:pt idx="8">
                  <c:v>1.9382503002402423</c:v>
                </c:pt>
                <c:pt idx="9">
                  <c:v>1.9382503002402423</c:v>
                </c:pt>
                <c:pt idx="10">
                  <c:v>1.9382503002402423</c:v>
                </c:pt>
                <c:pt idx="11">
                  <c:v>1.9382503002402423</c:v>
                </c:pt>
                <c:pt idx="12">
                  <c:v>1.9382503002402423</c:v>
                </c:pt>
                <c:pt idx="13">
                  <c:v>1.9382503002402423</c:v>
                </c:pt>
                <c:pt idx="14">
                  <c:v>1.9382503002402423</c:v>
                </c:pt>
                <c:pt idx="15">
                  <c:v>1.9382503002402423</c:v>
                </c:pt>
                <c:pt idx="16">
                  <c:v>1.9382503002402423</c:v>
                </c:pt>
                <c:pt idx="17">
                  <c:v>1.9382503002402423</c:v>
                </c:pt>
                <c:pt idx="18">
                  <c:v>1.9382503002402423</c:v>
                </c:pt>
                <c:pt idx="19">
                  <c:v>1.9382503002402423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45A-4346-88E8-1B5CF389131D}"/>
            </c:ext>
          </c:extLst>
        </c:ser>
        <c:dLbls/>
        <c:marker val="1"/>
        <c:axId val="107542016"/>
        <c:axId val="107543936"/>
      </c:lineChart>
      <c:catAx>
        <c:axId val="107542016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Muestras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7543936"/>
        <c:crosses val="autoZero"/>
        <c:auto val="1"/>
        <c:lblAlgn val="ctr"/>
        <c:lblOffset val="100"/>
      </c:catAx>
      <c:valAx>
        <c:axId val="107543936"/>
        <c:scaling>
          <c:orientation val="minMax"/>
          <c:max val="4.5"/>
          <c:min val="1.5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Medidas en mm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75420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Gráfico Desviación</a:t>
            </a:r>
            <a:r>
              <a:rPr lang="es-CO" baseline="0"/>
              <a:t> Estandar  Operario B</a:t>
            </a:r>
            <a:endParaRPr lang="es-CO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'DESVIACIÓN E DERECHO '!$A$80</c:f>
              <c:strCache>
                <c:ptCount val="1"/>
                <c:pt idx="0">
                  <c:v>Medición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'DESVIACIÓN E DERECHO '!$A$81:$A$100</c:f>
              <c:numCache>
                <c:formatCode>0.00</c:formatCode>
                <c:ptCount val="20"/>
                <c:pt idx="0">
                  <c:v>2.4</c:v>
                </c:pt>
                <c:pt idx="1">
                  <c:v>3</c:v>
                </c:pt>
                <c:pt idx="2">
                  <c:v>2.1</c:v>
                </c:pt>
                <c:pt idx="3">
                  <c:v>3</c:v>
                </c:pt>
                <c:pt idx="4">
                  <c:v>2.9</c:v>
                </c:pt>
                <c:pt idx="5">
                  <c:v>2.9</c:v>
                </c:pt>
                <c:pt idx="6">
                  <c:v>2.8</c:v>
                </c:pt>
                <c:pt idx="7">
                  <c:v>3.3</c:v>
                </c:pt>
                <c:pt idx="8">
                  <c:v>2.35</c:v>
                </c:pt>
                <c:pt idx="9">
                  <c:v>3</c:v>
                </c:pt>
                <c:pt idx="10">
                  <c:v>2.5</c:v>
                </c:pt>
                <c:pt idx="11">
                  <c:v>3</c:v>
                </c:pt>
                <c:pt idx="12">
                  <c:v>2.15</c:v>
                </c:pt>
                <c:pt idx="13">
                  <c:v>2.9</c:v>
                </c:pt>
                <c:pt idx="14">
                  <c:v>2.9</c:v>
                </c:pt>
                <c:pt idx="15">
                  <c:v>2.95</c:v>
                </c:pt>
                <c:pt idx="16">
                  <c:v>2.85</c:v>
                </c:pt>
                <c:pt idx="17">
                  <c:v>3.3</c:v>
                </c:pt>
                <c:pt idx="18">
                  <c:v>2.4</c:v>
                </c:pt>
                <c:pt idx="19">
                  <c:v>3.05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45A-4346-88E8-1B5CF389131D}"/>
            </c:ext>
          </c:extLst>
        </c:ser>
        <c:ser>
          <c:idx val="1"/>
          <c:order val="1"/>
          <c:tx>
            <c:strRef>
              <c:f>'DESVIACIÓN E DERECHO '!$B$80</c:f>
              <c:strCache>
                <c:ptCount val="1"/>
                <c:pt idx="0">
                  <c:v>LC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'DESVIACIÓN E DERECHO '!$B$81:$B$100</c:f>
              <c:numCache>
                <c:formatCode>0.000</c:formatCode>
                <c:ptCount val="20"/>
                <c:pt idx="0">
                  <c:v>2.7874999999999992</c:v>
                </c:pt>
                <c:pt idx="1">
                  <c:v>2.7874999999999992</c:v>
                </c:pt>
                <c:pt idx="2">
                  <c:v>2.7874999999999992</c:v>
                </c:pt>
                <c:pt idx="3">
                  <c:v>2.7874999999999992</c:v>
                </c:pt>
                <c:pt idx="4">
                  <c:v>2.7874999999999992</c:v>
                </c:pt>
                <c:pt idx="5">
                  <c:v>2.7874999999999992</c:v>
                </c:pt>
                <c:pt idx="6">
                  <c:v>2.7874999999999992</c:v>
                </c:pt>
                <c:pt idx="7">
                  <c:v>2.7874999999999992</c:v>
                </c:pt>
                <c:pt idx="8">
                  <c:v>2.7874999999999992</c:v>
                </c:pt>
                <c:pt idx="9">
                  <c:v>2.7874999999999992</c:v>
                </c:pt>
                <c:pt idx="10">
                  <c:v>2.7874999999999992</c:v>
                </c:pt>
                <c:pt idx="11">
                  <c:v>2.7874999999999992</c:v>
                </c:pt>
                <c:pt idx="12">
                  <c:v>2.7874999999999992</c:v>
                </c:pt>
                <c:pt idx="13">
                  <c:v>2.7874999999999992</c:v>
                </c:pt>
                <c:pt idx="14">
                  <c:v>2.7874999999999992</c:v>
                </c:pt>
                <c:pt idx="15">
                  <c:v>2.7874999999999992</c:v>
                </c:pt>
                <c:pt idx="16">
                  <c:v>2.7874999999999992</c:v>
                </c:pt>
                <c:pt idx="17">
                  <c:v>2.7874999999999992</c:v>
                </c:pt>
                <c:pt idx="18">
                  <c:v>2.7874999999999992</c:v>
                </c:pt>
                <c:pt idx="19">
                  <c:v>2.7874999999999992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45A-4346-88E8-1B5CF389131D}"/>
            </c:ext>
          </c:extLst>
        </c:ser>
        <c:ser>
          <c:idx val="2"/>
          <c:order val="2"/>
          <c:tx>
            <c:strRef>
              <c:f>'DESVIACIÓN E DERECHO '!$C$80</c:f>
              <c:strCache>
                <c:ptCount val="1"/>
                <c:pt idx="0">
                  <c:v>LSC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'DESVIACIÓN E DERECHO '!$C$81:$C$100</c:f>
              <c:numCache>
                <c:formatCode>0.000</c:formatCode>
                <c:ptCount val="20"/>
                <c:pt idx="0">
                  <c:v>3.8334036636728279</c:v>
                </c:pt>
                <c:pt idx="1">
                  <c:v>3.8334036636728279</c:v>
                </c:pt>
                <c:pt idx="2">
                  <c:v>3.8334036636728279</c:v>
                </c:pt>
                <c:pt idx="3">
                  <c:v>3.8334036636728279</c:v>
                </c:pt>
                <c:pt idx="4">
                  <c:v>3.8334036636728279</c:v>
                </c:pt>
                <c:pt idx="5">
                  <c:v>3.8334036636728279</c:v>
                </c:pt>
                <c:pt idx="6">
                  <c:v>3.8334036636728279</c:v>
                </c:pt>
                <c:pt idx="7">
                  <c:v>3.8334036636728279</c:v>
                </c:pt>
                <c:pt idx="8">
                  <c:v>3.8334036636728279</c:v>
                </c:pt>
                <c:pt idx="9">
                  <c:v>3.8334036636728279</c:v>
                </c:pt>
                <c:pt idx="10">
                  <c:v>3.8334036636728279</c:v>
                </c:pt>
                <c:pt idx="11">
                  <c:v>3.8334036636728279</c:v>
                </c:pt>
                <c:pt idx="12">
                  <c:v>3.8334036636728279</c:v>
                </c:pt>
                <c:pt idx="13">
                  <c:v>3.8334036636728279</c:v>
                </c:pt>
                <c:pt idx="14">
                  <c:v>3.8334036636728279</c:v>
                </c:pt>
                <c:pt idx="15">
                  <c:v>3.8334036636728279</c:v>
                </c:pt>
                <c:pt idx="16">
                  <c:v>3.8334036636728279</c:v>
                </c:pt>
                <c:pt idx="17">
                  <c:v>3.8334036636728279</c:v>
                </c:pt>
                <c:pt idx="18">
                  <c:v>3.8334036636728279</c:v>
                </c:pt>
                <c:pt idx="19">
                  <c:v>3.8334036636728279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45A-4346-88E8-1B5CF389131D}"/>
            </c:ext>
          </c:extLst>
        </c:ser>
        <c:ser>
          <c:idx val="3"/>
          <c:order val="3"/>
          <c:tx>
            <c:strRef>
              <c:f>'DESVIACIÓN E DERECHO '!$D$80</c:f>
              <c:strCache>
                <c:ptCount val="1"/>
                <c:pt idx="0">
                  <c:v>LIC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'DESVIACIÓN E DERECHO '!$D$81:$D$100</c:f>
              <c:numCache>
                <c:formatCode>0.000</c:formatCode>
                <c:ptCount val="20"/>
                <c:pt idx="0">
                  <c:v>1.7415963363271705</c:v>
                </c:pt>
                <c:pt idx="1">
                  <c:v>1.7415963363271705</c:v>
                </c:pt>
                <c:pt idx="2">
                  <c:v>1.7415963363271705</c:v>
                </c:pt>
                <c:pt idx="3">
                  <c:v>1.7415963363271705</c:v>
                </c:pt>
                <c:pt idx="4">
                  <c:v>1.7415963363271705</c:v>
                </c:pt>
                <c:pt idx="5">
                  <c:v>1.7415963363271705</c:v>
                </c:pt>
                <c:pt idx="6">
                  <c:v>1.7415963363271705</c:v>
                </c:pt>
                <c:pt idx="7">
                  <c:v>1.7415963363271705</c:v>
                </c:pt>
                <c:pt idx="8">
                  <c:v>1.7415963363271705</c:v>
                </c:pt>
                <c:pt idx="9">
                  <c:v>1.7415963363271705</c:v>
                </c:pt>
                <c:pt idx="10">
                  <c:v>1.7415963363271705</c:v>
                </c:pt>
                <c:pt idx="11">
                  <c:v>1.7415963363271705</c:v>
                </c:pt>
                <c:pt idx="12">
                  <c:v>1.7415963363271705</c:v>
                </c:pt>
                <c:pt idx="13">
                  <c:v>1.7415963363271705</c:v>
                </c:pt>
                <c:pt idx="14">
                  <c:v>1.7415963363271705</c:v>
                </c:pt>
                <c:pt idx="15">
                  <c:v>1.7415963363271705</c:v>
                </c:pt>
                <c:pt idx="16">
                  <c:v>1.7415963363271705</c:v>
                </c:pt>
                <c:pt idx="17">
                  <c:v>1.7415963363271705</c:v>
                </c:pt>
                <c:pt idx="18">
                  <c:v>1.7415963363271705</c:v>
                </c:pt>
                <c:pt idx="19">
                  <c:v>1.7415963363271705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45A-4346-88E8-1B5CF389131D}"/>
            </c:ext>
          </c:extLst>
        </c:ser>
        <c:dLbls/>
        <c:marker val="1"/>
        <c:axId val="107611264"/>
        <c:axId val="107613184"/>
      </c:lineChart>
      <c:catAx>
        <c:axId val="107611264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Muestras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7613184"/>
        <c:crosses val="autoZero"/>
        <c:auto val="1"/>
        <c:lblAlgn val="ctr"/>
        <c:lblOffset val="100"/>
      </c:catAx>
      <c:valAx>
        <c:axId val="107613184"/>
        <c:scaling>
          <c:orientation val="minMax"/>
          <c:max val="4.5"/>
          <c:min val="1.5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Medidas en mm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761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Gráfico promedios </a:t>
            </a:r>
            <a:r>
              <a:rPr lang="es-CO" baseline="0"/>
              <a:t>- Operario B</a:t>
            </a:r>
            <a:endParaRPr lang="es-CO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'RANGOS&amp;PROMEDIO DERECHO OPER'!$A$83</c:f>
              <c:strCache>
                <c:ptCount val="1"/>
                <c:pt idx="0">
                  <c:v>Medición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OPER'!$A$84:$A$103</c:f>
              <c:numCache>
                <c:formatCode>0.00</c:formatCode>
                <c:ptCount val="20"/>
                <c:pt idx="0">
                  <c:v>2.4</c:v>
                </c:pt>
                <c:pt idx="1">
                  <c:v>3</c:v>
                </c:pt>
                <c:pt idx="2">
                  <c:v>2.1</c:v>
                </c:pt>
                <c:pt idx="3">
                  <c:v>3</c:v>
                </c:pt>
                <c:pt idx="4">
                  <c:v>2.9</c:v>
                </c:pt>
                <c:pt idx="5">
                  <c:v>2.9</c:v>
                </c:pt>
                <c:pt idx="6">
                  <c:v>2.8</c:v>
                </c:pt>
                <c:pt idx="7">
                  <c:v>3.3</c:v>
                </c:pt>
                <c:pt idx="8">
                  <c:v>2.35</c:v>
                </c:pt>
                <c:pt idx="9">
                  <c:v>3</c:v>
                </c:pt>
                <c:pt idx="10">
                  <c:v>2.5</c:v>
                </c:pt>
                <c:pt idx="11">
                  <c:v>3</c:v>
                </c:pt>
                <c:pt idx="12">
                  <c:v>2.15</c:v>
                </c:pt>
                <c:pt idx="13">
                  <c:v>2.9</c:v>
                </c:pt>
                <c:pt idx="14">
                  <c:v>2.9</c:v>
                </c:pt>
                <c:pt idx="15">
                  <c:v>2.95</c:v>
                </c:pt>
                <c:pt idx="16">
                  <c:v>2.85</c:v>
                </c:pt>
                <c:pt idx="17">
                  <c:v>3.3</c:v>
                </c:pt>
                <c:pt idx="18">
                  <c:v>2.4</c:v>
                </c:pt>
                <c:pt idx="19">
                  <c:v>3.05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B68-4FEA-A186-65870B7424DE}"/>
            </c:ext>
          </c:extLst>
        </c:ser>
        <c:ser>
          <c:idx val="1"/>
          <c:order val="1"/>
          <c:tx>
            <c:strRef>
              <c:f>'RANGOS&amp;PROMEDIO DERECHO OPER'!$B$83</c:f>
              <c:strCache>
                <c:ptCount val="1"/>
                <c:pt idx="0">
                  <c:v>LC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OPER'!$B$84:$B$103</c:f>
              <c:numCache>
                <c:formatCode>0.00</c:formatCode>
                <c:ptCount val="20"/>
                <c:pt idx="0">
                  <c:v>2.7874999999999992</c:v>
                </c:pt>
                <c:pt idx="1">
                  <c:v>2.7874999999999992</c:v>
                </c:pt>
                <c:pt idx="2">
                  <c:v>2.7874999999999992</c:v>
                </c:pt>
                <c:pt idx="3">
                  <c:v>2.7874999999999992</c:v>
                </c:pt>
                <c:pt idx="4">
                  <c:v>2.7874999999999992</c:v>
                </c:pt>
                <c:pt idx="5">
                  <c:v>2.7874999999999992</c:v>
                </c:pt>
                <c:pt idx="6">
                  <c:v>2.7874999999999992</c:v>
                </c:pt>
                <c:pt idx="7">
                  <c:v>2.7874999999999992</c:v>
                </c:pt>
                <c:pt idx="8">
                  <c:v>2.7874999999999992</c:v>
                </c:pt>
                <c:pt idx="9">
                  <c:v>2.7874999999999992</c:v>
                </c:pt>
                <c:pt idx="10">
                  <c:v>2.7874999999999992</c:v>
                </c:pt>
                <c:pt idx="11">
                  <c:v>2.7874999999999992</c:v>
                </c:pt>
                <c:pt idx="12">
                  <c:v>2.7874999999999992</c:v>
                </c:pt>
                <c:pt idx="13">
                  <c:v>2.7874999999999992</c:v>
                </c:pt>
                <c:pt idx="14">
                  <c:v>2.7874999999999992</c:v>
                </c:pt>
                <c:pt idx="15">
                  <c:v>2.7874999999999992</c:v>
                </c:pt>
                <c:pt idx="16">
                  <c:v>2.7874999999999992</c:v>
                </c:pt>
                <c:pt idx="17">
                  <c:v>2.7874999999999992</c:v>
                </c:pt>
                <c:pt idx="18">
                  <c:v>2.7874999999999992</c:v>
                </c:pt>
                <c:pt idx="19">
                  <c:v>2.7874999999999992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B68-4FEA-A186-65870B7424DE}"/>
            </c:ext>
          </c:extLst>
        </c:ser>
        <c:ser>
          <c:idx val="2"/>
          <c:order val="2"/>
          <c:tx>
            <c:strRef>
              <c:f>'RANGOS&amp;PROMEDIO DERECHO OPER'!$C$83</c:f>
              <c:strCache>
                <c:ptCount val="1"/>
                <c:pt idx="0">
                  <c:v>LSC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OPER'!$C$84:$C$103</c:f>
              <c:numCache>
                <c:formatCode>General</c:formatCode>
                <c:ptCount val="20"/>
                <c:pt idx="0">
                  <c:v>2.7955999999999994</c:v>
                </c:pt>
                <c:pt idx="1">
                  <c:v>2.7955999999999994</c:v>
                </c:pt>
                <c:pt idx="2">
                  <c:v>2.7955999999999994</c:v>
                </c:pt>
                <c:pt idx="3">
                  <c:v>2.7955999999999994</c:v>
                </c:pt>
                <c:pt idx="4">
                  <c:v>2.7955999999999994</c:v>
                </c:pt>
                <c:pt idx="5">
                  <c:v>2.7955999999999994</c:v>
                </c:pt>
                <c:pt idx="6">
                  <c:v>2.7955999999999994</c:v>
                </c:pt>
                <c:pt idx="7">
                  <c:v>2.7955999999999994</c:v>
                </c:pt>
                <c:pt idx="8">
                  <c:v>2.7955999999999994</c:v>
                </c:pt>
                <c:pt idx="9">
                  <c:v>2.7955999999999994</c:v>
                </c:pt>
                <c:pt idx="10">
                  <c:v>2.7955999999999994</c:v>
                </c:pt>
                <c:pt idx="11">
                  <c:v>2.7955999999999994</c:v>
                </c:pt>
                <c:pt idx="12">
                  <c:v>2.7955999999999994</c:v>
                </c:pt>
                <c:pt idx="13">
                  <c:v>2.7955999999999994</c:v>
                </c:pt>
                <c:pt idx="14">
                  <c:v>2.7955999999999994</c:v>
                </c:pt>
                <c:pt idx="15">
                  <c:v>2.7955999999999994</c:v>
                </c:pt>
                <c:pt idx="16">
                  <c:v>2.7955999999999994</c:v>
                </c:pt>
                <c:pt idx="17">
                  <c:v>2.7955999999999994</c:v>
                </c:pt>
                <c:pt idx="18">
                  <c:v>2.7955999999999994</c:v>
                </c:pt>
                <c:pt idx="19">
                  <c:v>2.7955999999999994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B68-4FEA-A186-65870B7424DE}"/>
            </c:ext>
          </c:extLst>
        </c:ser>
        <c:ser>
          <c:idx val="3"/>
          <c:order val="3"/>
          <c:tx>
            <c:strRef>
              <c:f>'RANGOS&amp;PROMEDIO DERECHO OPER'!$D$83</c:f>
              <c:strCache>
                <c:ptCount val="1"/>
                <c:pt idx="0">
                  <c:v>LIC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OPER'!$D$84:$D$103</c:f>
              <c:numCache>
                <c:formatCode>General</c:formatCode>
                <c:ptCount val="20"/>
                <c:pt idx="0">
                  <c:v>2.779399999999999</c:v>
                </c:pt>
                <c:pt idx="1">
                  <c:v>2.779399999999999</c:v>
                </c:pt>
                <c:pt idx="2">
                  <c:v>2.779399999999999</c:v>
                </c:pt>
                <c:pt idx="3">
                  <c:v>2.779399999999999</c:v>
                </c:pt>
                <c:pt idx="4">
                  <c:v>2.779399999999999</c:v>
                </c:pt>
                <c:pt idx="5">
                  <c:v>2.779399999999999</c:v>
                </c:pt>
                <c:pt idx="6">
                  <c:v>2.779399999999999</c:v>
                </c:pt>
                <c:pt idx="7">
                  <c:v>2.779399999999999</c:v>
                </c:pt>
                <c:pt idx="8">
                  <c:v>2.779399999999999</c:v>
                </c:pt>
                <c:pt idx="9">
                  <c:v>2.779399999999999</c:v>
                </c:pt>
                <c:pt idx="10">
                  <c:v>2.779399999999999</c:v>
                </c:pt>
                <c:pt idx="11">
                  <c:v>2.779399999999999</c:v>
                </c:pt>
                <c:pt idx="12">
                  <c:v>2.779399999999999</c:v>
                </c:pt>
                <c:pt idx="13">
                  <c:v>2.779399999999999</c:v>
                </c:pt>
                <c:pt idx="14">
                  <c:v>2.779399999999999</c:v>
                </c:pt>
                <c:pt idx="15">
                  <c:v>2.779399999999999</c:v>
                </c:pt>
                <c:pt idx="16">
                  <c:v>2.779399999999999</c:v>
                </c:pt>
                <c:pt idx="17">
                  <c:v>2.779399999999999</c:v>
                </c:pt>
                <c:pt idx="18">
                  <c:v>2.779399999999999</c:v>
                </c:pt>
                <c:pt idx="19">
                  <c:v>2.779399999999999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AB68-4FEA-A186-65870B7424DE}"/>
            </c:ext>
          </c:extLst>
        </c:ser>
        <c:dLbls/>
        <c:marker val="1"/>
        <c:axId val="92453888"/>
        <c:axId val="92468352"/>
      </c:lineChart>
      <c:catAx>
        <c:axId val="92453888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Muestras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2468352"/>
        <c:crosses val="autoZero"/>
        <c:auto val="1"/>
        <c:lblAlgn val="ctr"/>
        <c:lblOffset val="100"/>
      </c:catAx>
      <c:valAx>
        <c:axId val="92468352"/>
        <c:scaling>
          <c:orientation val="minMax"/>
          <c:max val="3.4"/>
          <c:min val="2.1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Medidas</a:t>
                </a:r>
                <a:r>
                  <a:rPr lang="es-CO" baseline="0"/>
                  <a:t> en mm</a:t>
                </a:r>
                <a:endParaRPr lang="es-CO"/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2453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Gráfico Desviación</a:t>
            </a:r>
            <a:r>
              <a:rPr lang="es-CO" baseline="0"/>
              <a:t> Estandar  Operario C</a:t>
            </a:r>
            <a:endParaRPr lang="es-CO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'DESVIACIÓN E DERECHO '!$A$126</c:f>
              <c:strCache>
                <c:ptCount val="1"/>
                <c:pt idx="0">
                  <c:v>Medición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'DESVIACIÓN E DERECHO '!$A$127:$A$146</c:f>
              <c:numCache>
                <c:formatCode>0.00</c:formatCode>
                <c:ptCount val="20"/>
                <c:pt idx="0">
                  <c:v>2.5</c:v>
                </c:pt>
                <c:pt idx="1">
                  <c:v>3</c:v>
                </c:pt>
                <c:pt idx="2">
                  <c:v>2.15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3.4</c:v>
                </c:pt>
                <c:pt idx="8">
                  <c:v>2.5</c:v>
                </c:pt>
                <c:pt idx="9">
                  <c:v>3</c:v>
                </c:pt>
                <c:pt idx="10">
                  <c:v>2.5499999999999998</c:v>
                </c:pt>
                <c:pt idx="11">
                  <c:v>2.95</c:v>
                </c:pt>
                <c:pt idx="12">
                  <c:v>2.2000000000000002</c:v>
                </c:pt>
                <c:pt idx="13">
                  <c:v>2.95</c:v>
                </c:pt>
                <c:pt idx="14">
                  <c:v>3.05</c:v>
                </c:pt>
                <c:pt idx="15">
                  <c:v>3</c:v>
                </c:pt>
                <c:pt idx="16">
                  <c:v>2.9</c:v>
                </c:pt>
                <c:pt idx="17">
                  <c:v>3.3</c:v>
                </c:pt>
                <c:pt idx="18">
                  <c:v>2.4500000000000002</c:v>
                </c:pt>
                <c:pt idx="19">
                  <c:v>3.1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45A-4346-88E8-1B5CF389131D}"/>
            </c:ext>
          </c:extLst>
        </c:ser>
        <c:ser>
          <c:idx val="1"/>
          <c:order val="1"/>
          <c:tx>
            <c:strRef>
              <c:f>'DESVIACIÓN E DERECHO '!$B$126</c:f>
              <c:strCache>
                <c:ptCount val="1"/>
                <c:pt idx="0">
                  <c:v>LC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'DESVIACIÓN E DERECHO '!$B$127:$B$146</c:f>
              <c:numCache>
                <c:formatCode>0.000</c:formatCode>
                <c:ptCount val="20"/>
                <c:pt idx="0">
                  <c:v>2.85</c:v>
                </c:pt>
                <c:pt idx="1">
                  <c:v>2.85</c:v>
                </c:pt>
                <c:pt idx="2">
                  <c:v>2.85</c:v>
                </c:pt>
                <c:pt idx="3">
                  <c:v>2.85</c:v>
                </c:pt>
                <c:pt idx="4">
                  <c:v>2.85</c:v>
                </c:pt>
                <c:pt idx="5">
                  <c:v>2.85</c:v>
                </c:pt>
                <c:pt idx="6">
                  <c:v>2.85</c:v>
                </c:pt>
                <c:pt idx="7">
                  <c:v>2.85</c:v>
                </c:pt>
                <c:pt idx="8">
                  <c:v>2.85</c:v>
                </c:pt>
                <c:pt idx="9">
                  <c:v>2.85</c:v>
                </c:pt>
                <c:pt idx="10">
                  <c:v>2.85</c:v>
                </c:pt>
                <c:pt idx="11">
                  <c:v>2.85</c:v>
                </c:pt>
                <c:pt idx="12">
                  <c:v>2.85</c:v>
                </c:pt>
                <c:pt idx="13">
                  <c:v>2.85</c:v>
                </c:pt>
                <c:pt idx="14">
                  <c:v>2.85</c:v>
                </c:pt>
                <c:pt idx="15">
                  <c:v>2.85</c:v>
                </c:pt>
                <c:pt idx="16">
                  <c:v>2.85</c:v>
                </c:pt>
                <c:pt idx="17">
                  <c:v>2.85</c:v>
                </c:pt>
                <c:pt idx="18">
                  <c:v>2.85</c:v>
                </c:pt>
                <c:pt idx="19">
                  <c:v>2.85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45A-4346-88E8-1B5CF389131D}"/>
            </c:ext>
          </c:extLst>
        </c:ser>
        <c:ser>
          <c:idx val="2"/>
          <c:order val="2"/>
          <c:tx>
            <c:strRef>
              <c:f>'DESVIACIÓN E DERECHO '!$C$126</c:f>
              <c:strCache>
                <c:ptCount val="1"/>
                <c:pt idx="0">
                  <c:v>LSC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'DESVIACIÓN E DERECHO '!$C$127:$C$146</c:f>
              <c:numCache>
                <c:formatCode>0.000</c:formatCode>
                <c:ptCount val="20"/>
                <c:pt idx="0">
                  <c:v>3.8696748707824833</c:v>
                </c:pt>
                <c:pt idx="1">
                  <c:v>3.8696748707824833</c:v>
                </c:pt>
                <c:pt idx="2">
                  <c:v>3.8696748707824833</c:v>
                </c:pt>
                <c:pt idx="3">
                  <c:v>3.8696748707824833</c:v>
                </c:pt>
                <c:pt idx="4">
                  <c:v>3.8696748707824833</c:v>
                </c:pt>
                <c:pt idx="5">
                  <c:v>3.8696748707824833</c:v>
                </c:pt>
                <c:pt idx="6">
                  <c:v>3.8696748707824833</c:v>
                </c:pt>
                <c:pt idx="7">
                  <c:v>3.8696748707824833</c:v>
                </c:pt>
                <c:pt idx="8">
                  <c:v>3.8696748707824833</c:v>
                </c:pt>
                <c:pt idx="9">
                  <c:v>3.8696748707824833</c:v>
                </c:pt>
                <c:pt idx="10">
                  <c:v>3.8696748707824833</c:v>
                </c:pt>
                <c:pt idx="11">
                  <c:v>3.8696748707824833</c:v>
                </c:pt>
                <c:pt idx="12">
                  <c:v>3.8696748707824833</c:v>
                </c:pt>
                <c:pt idx="13">
                  <c:v>3.8696748707824833</c:v>
                </c:pt>
                <c:pt idx="14">
                  <c:v>3.8696748707824833</c:v>
                </c:pt>
                <c:pt idx="15">
                  <c:v>3.8696748707824833</c:v>
                </c:pt>
                <c:pt idx="16">
                  <c:v>3.8696748707824833</c:v>
                </c:pt>
                <c:pt idx="17">
                  <c:v>3.8696748707824833</c:v>
                </c:pt>
                <c:pt idx="18">
                  <c:v>3.8696748707824833</c:v>
                </c:pt>
                <c:pt idx="19">
                  <c:v>3.8696748707824833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45A-4346-88E8-1B5CF389131D}"/>
            </c:ext>
          </c:extLst>
        </c:ser>
        <c:ser>
          <c:idx val="3"/>
          <c:order val="3"/>
          <c:tx>
            <c:strRef>
              <c:f>'DESVIACIÓN E DERECHO '!$D$126</c:f>
              <c:strCache>
                <c:ptCount val="1"/>
                <c:pt idx="0">
                  <c:v>LIC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'DESVIACIÓN E DERECHO '!$D$127:$D$146</c:f>
              <c:numCache>
                <c:formatCode>0.000</c:formatCode>
                <c:ptCount val="20"/>
                <c:pt idx="0">
                  <c:v>1.8303251292175171</c:v>
                </c:pt>
                <c:pt idx="1">
                  <c:v>1.8303251292175171</c:v>
                </c:pt>
                <c:pt idx="2">
                  <c:v>1.8303251292175171</c:v>
                </c:pt>
                <c:pt idx="3">
                  <c:v>1.8303251292175171</c:v>
                </c:pt>
                <c:pt idx="4">
                  <c:v>1.8303251292175171</c:v>
                </c:pt>
                <c:pt idx="5">
                  <c:v>1.8303251292175171</c:v>
                </c:pt>
                <c:pt idx="6">
                  <c:v>1.8303251292175171</c:v>
                </c:pt>
                <c:pt idx="7">
                  <c:v>1.8303251292175171</c:v>
                </c:pt>
                <c:pt idx="8">
                  <c:v>1.8303251292175171</c:v>
                </c:pt>
                <c:pt idx="9">
                  <c:v>1.8303251292175171</c:v>
                </c:pt>
                <c:pt idx="10">
                  <c:v>1.8303251292175171</c:v>
                </c:pt>
                <c:pt idx="11">
                  <c:v>1.8303251292175171</c:v>
                </c:pt>
                <c:pt idx="12">
                  <c:v>1.8303251292175171</c:v>
                </c:pt>
                <c:pt idx="13">
                  <c:v>1.8303251292175171</c:v>
                </c:pt>
                <c:pt idx="14">
                  <c:v>1.8303251292175171</c:v>
                </c:pt>
                <c:pt idx="15">
                  <c:v>1.8303251292175171</c:v>
                </c:pt>
                <c:pt idx="16">
                  <c:v>1.8303251292175171</c:v>
                </c:pt>
                <c:pt idx="17">
                  <c:v>1.8303251292175171</c:v>
                </c:pt>
                <c:pt idx="18">
                  <c:v>1.8303251292175171</c:v>
                </c:pt>
                <c:pt idx="19">
                  <c:v>1.8303251292175171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45A-4346-88E8-1B5CF389131D}"/>
            </c:ext>
          </c:extLst>
        </c:ser>
        <c:dLbls/>
        <c:marker val="1"/>
        <c:axId val="107688704"/>
        <c:axId val="107690624"/>
      </c:lineChart>
      <c:catAx>
        <c:axId val="107688704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Muestras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7690624"/>
        <c:crosses val="autoZero"/>
        <c:auto val="1"/>
        <c:lblAlgn val="ctr"/>
        <c:lblOffset val="100"/>
      </c:catAx>
      <c:valAx>
        <c:axId val="107690624"/>
        <c:scaling>
          <c:orientation val="minMax"/>
          <c:max val="4.5"/>
          <c:min val="1.5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Medidas en mm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76887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Gráfico promedios</a:t>
            </a:r>
            <a:r>
              <a:rPr lang="es-CO" baseline="0"/>
              <a:t> - Operario C</a:t>
            </a:r>
            <a:endParaRPr lang="es-CO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'RANGOS&amp;PROMEDIO DERECHO OPER'!$A$145</c:f>
              <c:strCache>
                <c:ptCount val="1"/>
                <c:pt idx="0">
                  <c:v>Medición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OPER'!$A$146:$A$165</c:f>
              <c:numCache>
                <c:formatCode>0.00</c:formatCode>
                <c:ptCount val="20"/>
                <c:pt idx="0">
                  <c:v>2.5</c:v>
                </c:pt>
                <c:pt idx="1">
                  <c:v>3</c:v>
                </c:pt>
                <c:pt idx="2">
                  <c:v>2.15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3.4</c:v>
                </c:pt>
                <c:pt idx="8">
                  <c:v>2.5</c:v>
                </c:pt>
                <c:pt idx="9">
                  <c:v>3</c:v>
                </c:pt>
                <c:pt idx="10">
                  <c:v>2.5499999999999998</c:v>
                </c:pt>
                <c:pt idx="11">
                  <c:v>2.95</c:v>
                </c:pt>
                <c:pt idx="12">
                  <c:v>2.2000000000000002</c:v>
                </c:pt>
                <c:pt idx="13">
                  <c:v>2.95</c:v>
                </c:pt>
                <c:pt idx="14">
                  <c:v>3.05</c:v>
                </c:pt>
                <c:pt idx="15">
                  <c:v>3</c:v>
                </c:pt>
                <c:pt idx="16">
                  <c:v>2.9</c:v>
                </c:pt>
                <c:pt idx="17">
                  <c:v>3.3</c:v>
                </c:pt>
                <c:pt idx="18">
                  <c:v>2.4500000000000002</c:v>
                </c:pt>
                <c:pt idx="19">
                  <c:v>3.1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263-45E7-9279-36CE86711E4F}"/>
            </c:ext>
          </c:extLst>
        </c:ser>
        <c:ser>
          <c:idx val="1"/>
          <c:order val="1"/>
          <c:tx>
            <c:strRef>
              <c:f>'RANGOS&amp;PROMEDIO DERECHO OPER'!$B$145</c:f>
              <c:strCache>
                <c:ptCount val="1"/>
                <c:pt idx="0">
                  <c:v>LC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OPER'!$B$146:$B$165</c:f>
              <c:numCache>
                <c:formatCode>0.00</c:formatCode>
                <c:ptCount val="20"/>
                <c:pt idx="0">
                  <c:v>2.85</c:v>
                </c:pt>
                <c:pt idx="1">
                  <c:v>2.85</c:v>
                </c:pt>
                <c:pt idx="2">
                  <c:v>2.85</c:v>
                </c:pt>
                <c:pt idx="3">
                  <c:v>2.85</c:v>
                </c:pt>
                <c:pt idx="4">
                  <c:v>2.85</c:v>
                </c:pt>
                <c:pt idx="5">
                  <c:v>2.85</c:v>
                </c:pt>
                <c:pt idx="6">
                  <c:v>2.85</c:v>
                </c:pt>
                <c:pt idx="7">
                  <c:v>2.85</c:v>
                </c:pt>
                <c:pt idx="8">
                  <c:v>2.85</c:v>
                </c:pt>
                <c:pt idx="9">
                  <c:v>2.85</c:v>
                </c:pt>
                <c:pt idx="10">
                  <c:v>2.85</c:v>
                </c:pt>
                <c:pt idx="11">
                  <c:v>2.85</c:v>
                </c:pt>
                <c:pt idx="12">
                  <c:v>2.85</c:v>
                </c:pt>
                <c:pt idx="13">
                  <c:v>2.85</c:v>
                </c:pt>
                <c:pt idx="14">
                  <c:v>2.85</c:v>
                </c:pt>
                <c:pt idx="15">
                  <c:v>2.85</c:v>
                </c:pt>
                <c:pt idx="16">
                  <c:v>2.85</c:v>
                </c:pt>
                <c:pt idx="17">
                  <c:v>2.85</c:v>
                </c:pt>
                <c:pt idx="18">
                  <c:v>2.85</c:v>
                </c:pt>
                <c:pt idx="19">
                  <c:v>2.85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263-45E7-9279-36CE86711E4F}"/>
            </c:ext>
          </c:extLst>
        </c:ser>
        <c:ser>
          <c:idx val="2"/>
          <c:order val="2"/>
          <c:tx>
            <c:strRef>
              <c:f>'RANGOS&amp;PROMEDIO DERECHO OPER'!$C$145</c:f>
              <c:strCache>
                <c:ptCount val="1"/>
                <c:pt idx="0">
                  <c:v>LSC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OPER'!$C$146:$C$165</c:f>
              <c:numCache>
                <c:formatCode>General</c:formatCode>
                <c:ptCount val="20"/>
                <c:pt idx="0">
                  <c:v>2.8608000000000002</c:v>
                </c:pt>
                <c:pt idx="1">
                  <c:v>2.8608000000000002</c:v>
                </c:pt>
                <c:pt idx="2">
                  <c:v>2.8608000000000002</c:v>
                </c:pt>
                <c:pt idx="3">
                  <c:v>2.8608000000000002</c:v>
                </c:pt>
                <c:pt idx="4">
                  <c:v>2.8608000000000002</c:v>
                </c:pt>
                <c:pt idx="5">
                  <c:v>2.8608000000000002</c:v>
                </c:pt>
                <c:pt idx="6">
                  <c:v>2.8608000000000002</c:v>
                </c:pt>
                <c:pt idx="7">
                  <c:v>2.8608000000000002</c:v>
                </c:pt>
                <c:pt idx="8">
                  <c:v>2.8608000000000002</c:v>
                </c:pt>
                <c:pt idx="9">
                  <c:v>2.8608000000000002</c:v>
                </c:pt>
                <c:pt idx="10">
                  <c:v>2.8608000000000002</c:v>
                </c:pt>
                <c:pt idx="11">
                  <c:v>2.8608000000000002</c:v>
                </c:pt>
                <c:pt idx="12">
                  <c:v>2.8608000000000002</c:v>
                </c:pt>
                <c:pt idx="13">
                  <c:v>2.8608000000000002</c:v>
                </c:pt>
                <c:pt idx="14">
                  <c:v>2.8608000000000002</c:v>
                </c:pt>
                <c:pt idx="15">
                  <c:v>2.8608000000000002</c:v>
                </c:pt>
                <c:pt idx="16">
                  <c:v>2.8608000000000002</c:v>
                </c:pt>
                <c:pt idx="17">
                  <c:v>2.8608000000000002</c:v>
                </c:pt>
                <c:pt idx="18">
                  <c:v>2.8608000000000002</c:v>
                </c:pt>
                <c:pt idx="19">
                  <c:v>2.8608000000000002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C263-45E7-9279-36CE86711E4F}"/>
            </c:ext>
          </c:extLst>
        </c:ser>
        <c:ser>
          <c:idx val="3"/>
          <c:order val="3"/>
          <c:tx>
            <c:strRef>
              <c:f>'RANGOS&amp;PROMEDIO DERECHO OPER'!$D$145</c:f>
              <c:strCache>
                <c:ptCount val="1"/>
                <c:pt idx="0">
                  <c:v>LIC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OPER'!$D$146:$D$165</c:f>
              <c:numCache>
                <c:formatCode>General</c:formatCode>
                <c:ptCount val="20"/>
                <c:pt idx="0">
                  <c:v>2.8391999999999999</c:v>
                </c:pt>
                <c:pt idx="1">
                  <c:v>2.8391999999999999</c:v>
                </c:pt>
                <c:pt idx="2">
                  <c:v>2.8391999999999999</c:v>
                </c:pt>
                <c:pt idx="3">
                  <c:v>2.8391999999999999</c:v>
                </c:pt>
                <c:pt idx="4">
                  <c:v>2.8391999999999999</c:v>
                </c:pt>
                <c:pt idx="5">
                  <c:v>2.8391999999999999</c:v>
                </c:pt>
                <c:pt idx="6">
                  <c:v>2.8391999999999999</c:v>
                </c:pt>
                <c:pt idx="7">
                  <c:v>2.8391999999999999</c:v>
                </c:pt>
                <c:pt idx="8">
                  <c:v>2.8391999999999999</c:v>
                </c:pt>
                <c:pt idx="9">
                  <c:v>2.8391999999999999</c:v>
                </c:pt>
                <c:pt idx="10">
                  <c:v>2.8391999999999999</c:v>
                </c:pt>
                <c:pt idx="11">
                  <c:v>2.8391999999999999</c:v>
                </c:pt>
                <c:pt idx="12">
                  <c:v>2.8391999999999999</c:v>
                </c:pt>
                <c:pt idx="13">
                  <c:v>2.8391999999999999</c:v>
                </c:pt>
                <c:pt idx="14">
                  <c:v>2.8391999999999999</c:v>
                </c:pt>
                <c:pt idx="15">
                  <c:v>2.8391999999999999</c:v>
                </c:pt>
                <c:pt idx="16">
                  <c:v>2.8391999999999999</c:v>
                </c:pt>
                <c:pt idx="17">
                  <c:v>2.8391999999999999</c:v>
                </c:pt>
                <c:pt idx="18">
                  <c:v>2.8391999999999999</c:v>
                </c:pt>
                <c:pt idx="19">
                  <c:v>2.8391999999999999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C263-45E7-9279-36CE86711E4F}"/>
            </c:ext>
          </c:extLst>
        </c:ser>
        <c:dLbls/>
        <c:marker val="1"/>
        <c:axId val="101894784"/>
        <c:axId val="101901056"/>
      </c:lineChart>
      <c:catAx>
        <c:axId val="101894784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Muestras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901056"/>
        <c:crosses val="autoZero"/>
        <c:auto val="1"/>
        <c:lblAlgn val="ctr"/>
        <c:lblOffset val="100"/>
      </c:catAx>
      <c:valAx>
        <c:axId val="101901056"/>
        <c:scaling>
          <c:orientation val="minMax"/>
          <c:max val="3.4"/>
          <c:min val="2.1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Medidas</a:t>
                </a:r>
                <a:r>
                  <a:rPr lang="es-CO" baseline="0"/>
                  <a:t> en mm</a:t>
                </a:r>
                <a:endParaRPr lang="es-CO"/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8947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Gráfico rangos</a:t>
            </a:r>
            <a:r>
              <a:rPr lang="es-CO" baseline="0"/>
              <a:t>  Operario B</a:t>
            </a:r>
            <a:endParaRPr lang="es-CO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'RANGOS&amp;PROMEDIO DERECHO OPER'!$H$34</c:f>
              <c:strCache>
                <c:ptCount val="1"/>
                <c:pt idx="0">
                  <c:v>Rango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OPER'!$H$35:$H$44</c:f>
              <c:numCache>
                <c:formatCode>General</c:formatCode>
                <c:ptCount val="10"/>
                <c:pt idx="0">
                  <c:v>0.10000000000000009</c:v>
                </c:pt>
                <c:pt idx="1">
                  <c:v>0</c:v>
                </c:pt>
                <c:pt idx="2">
                  <c:v>4.9999999999999822E-2</c:v>
                </c:pt>
                <c:pt idx="3">
                  <c:v>0.10000000000000009</c:v>
                </c:pt>
                <c:pt idx="4">
                  <c:v>0</c:v>
                </c:pt>
                <c:pt idx="5">
                  <c:v>5.0000000000000266E-2</c:v>
                </c:pt>
                <c:pt idx="6">
                  <c:v>5.0000000000000266E-2</c:v>
                </c:pt>
                <c:pt idx="7">
                  <c:v>0</c:v>
                </c:pt>
                <c:pt idx="8">
                  <c:v>4.9999999999999822E-2</c:v>
                </c:pt>
                <c:pt idx="9">
                  <c:v>4.9999999999999822E-2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45A-4346-88E8-1B5CF389131D}"/>
            </c:ext>
          </c:extLst>
        </c:ser>
        <c:ser>
          <c:idx val="1"/>
          <c:order val="1"/>
          <c:tx>
            <c:strRef>
              <c:f>'RANGOS&amp;PROMEDIO DERECHO OPER'!$I$34</c:f>
              <c:strCache>
                <c:ptCount val="1"/>
                <c:pt idx="0">
                  <c:v>LC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OPER'!$I$35:$I$44</c:f>
              <c:numCache>
                <c:formatCode>0.000</c:formatCode>
                <c:ptCount val="10"/>
                <c:pt idx="0">
                  <c:v>4.5000000000000019E-2</c:v>
                </c:pt>
                <c:pt idx="1">
                  <c:v>4.5000000000000019E-2</c:v>
                </c:pt>
                <c:pt idx="2">
                  <c:v>4.5000000000000019E-2</c:v>
                </c:pt>
                <c:pt idx="3">
                  <c:v>4.5000000000000019E-2</c:v>
                </c:pt>
                <c:pt idx="4">
                  <c:v>4.5000000000000019E-2</c:v>
                </c:pt>
                <c:pt idx="5">
                  <c:v>4.5000000000000019E-2</c:v>
                </c:pt>
                <c:pt idx="6">
                  <c:v>4.5000000000000019E-2</c:v>
                </c:pt>
                <c:pt idx="7">
                  <c:v>4.5000000000000019E-2</c:v>
                </c:pt>
                <c:pt idx="8">
                  <c:v>4.5000000000000019E-2</c:v>
                </c:pt>
                <c:pt idx="9">
                  <c:v>4.5000000000000019E-2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45A-4346-88E8-1B5CF389131D}"/>
            </c:ext>
          </c:extLst>
        </c:ser>
        <c:ser>
          <c:idx val="2"/>
          <c:order val="2"/>
          <c:tx>
            <c:strRef>
              <c:f>'RANGOS&amp;PROMEDIO DERECHO OPER'!$J$34</c:f>
              <c:strCache>
                <c:ptCount val="1"/>
                <c:pt idx="0">
                  <c:v>LSC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OPER'!$J$35:$J$44</c:f>
              <c:numCache>
                <c:formatCode>0.000</c:formatCode>
                <c:ptCount val="10"/>
                <c:pt idx="0">
                  <c:v>7.1325000000000027E-2</c:v>
                </c:pt>
                <c:pt idx="1">
                  <c:v>7.1325000000000027E-2</c:v>
                </c:pt>
                <c:pt idx="2">
                  <c:v>7.1325000000000027E-2</c:v>
                </c:pt>
                <c:pt idx="3">
                  <c:v>7.1325000000000027E-2</c:v>
                </c:pt>
                <c:pt idx="4">
                  <c:v>7.1325000000000027E-2</c:v>
                </c:pt>
                <c:pt idx="5">
                  <c:v>7.1325000000000027E-2</c:v>
                </c:pt>
                <c:pt idx="6">
                  <c:v>7.1325000000000027E-2</c:v>
                </c:pt>
                <c:pt idx="7">
                  <c:v>7.1325000000000027E-2</c:v>
                </c:pt>
                <c:pt idx="8">
                  <c:v>7.1325000000000027E-2</c:v>
                </c:pt>
                <c:pt idx="9">
                  <c:v>7.1325000000000027E-2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45A-4346-88E8-1B5CF389131D}"/>
            </c:ext>
          </c:extLst>
        </c:ser>
        <c:ser>
          <c:idx val="3"/>
          <c:order val="3"/>
          <c:tx>
            <c:strRef>
              <c:f>'RANGOS&amp;PROMEDIO DERECHO OPER'!$K$34</c:f>
              <c:strCache>
                <c:ptCount val="1"/>
                <c:pt idx="0">
                  <c:v>LIC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OPER'!$K$35:$K$44</c:f>
              <c:numCache>
                <c:formatCode>0.000</c:formatCode>
                <c:ptCount val="10"/>
                <c:pt idx="0">
                  <c:v>1.8675000000000008E-2</c:v>
                </c:pt>
                <c:pt idx="1">
                  <c:v>1.8675000000000008E-2</c:v>
                </c:pt>
                <c:pt idx="2">
                  <c:v>1.8675000000000008E-2</c:v>
                </c:pt>
                <c:pt idx="3">
                  <c:v>1.8675000000000008E-2</c:v>
                </c:pt>
                <c:pt idx="4">
                  <c:v>1.8675000000000008E-2</c:v>
                </c:pt>
                <c:pt idx="5">
                  <c:v>1.8675000000000008E-2</c:v>
                </c:pt>
                <c:pt idx="6">
                  <c:v>1.8675000000000008E-2</c:v>
                </c:pt>
                <c:pt idx="7">
                  <c:v>1.8675000000000008E-2</c:v>
                </c:pt>
                <c:pt idx="8">
                  <c:v>1.8675000000000008E-2</c:v>
                </c:pt>
                <c:pt idx="9">
                  <c:v>1.8675000000000008E-2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45A-4346-88E8-1B5CF389131D}"/>
            </c:ext>
          </c:extLst>
        </c:ser>
        <c:dLbls/>
        <c:marker val="1"/>
        <c:axId val="101964032"/>
        <c:axId val="101978496"/>
      </c:lineChart>
      <c:catAx>
        <c:axId val="101964032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Muestras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978496"/>
        <c:crosses val="autoZero"/>
        <c:auto val="1"/>
        <c:lblAlgn val="ctr"/>
        <c:lblOffset val="100"/>
      </c:catAx>
      <c:valAx>
        <c:axId val="101978496"/>
        <c:scaling>
          <c:orientation val="minMax"/>
          <c:max val="0.12000000000000002"/>
          <c:min val="0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Medidas en mm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9640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Gráfico rangos</a:t>
            </a:r>
            <a:r>
              <a:rPr lang="es-CO" baseline="0"/>
              <a:t>  Operario C</a:t>
            </a:r>
            <a:endParaRPr lang="es-CO"/>
          </a:p>
        </c:rich>
      </c:tx>
      <c:layout>
        <c:manualLayout>
          <c:xMode val="edge"/>
          <c:yMode val="edge"/>
          <c:x val="0.31571279439263067"/>
          <c:y val="2.7010654320694449E-2"/>
        </c:manualLayout>
      </c:layout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OPER'!$H$82:$H$91</c:f>
              <c:numCache>
                <c:formatCode>General</c:formatCode>
                <c:ptCount val="10"/>
                <c:pt idx="0">
                  <c:v>4.9999999999999822E-2</c:v>
                </c:pt>
                <c:pt idx="1">
                  <c:v>4.9999999999999822E-2</c:v>
                </c:pt>
                <c:pt idx="2">
                  <c:v>5.0000000000000266E-2</c:v>
                </c:pt>
                <c:pt idx="3">
                  <c:v>4.9999999999999822E-2</c:v>
                </c:pt>
                <c:pt idx="4">
                  <c:v>4.9999999999999822E-2</c:v>
                </c:pt>
                <c:pt idx="5">
                  <c:v>0</c:v>
                </c:pt>
                <c:pt idx="6">
                  <c:v>0.10000000000000009</c:v>
                </c:pt>
                <c:pt idx="7">
                  <c:v>0.10000000000000009</c:v>
                </c:pt>
                <c:pt idx="8">
                  <c:v>4.9999999999999822E-2</c:v>
                </c:pt>
                <c:pt idx="9">
                  <c:v>0.10000000000000009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666-4916-BC95-657F1809DD22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OPER'!$I$82:$I$91</c:f>
              <c:numCache>
                <c:formatCode>0.000</c:formatCode>
                <c:ptCount val="10"/>
                <c:pt idx="0">
                  <c:v>5.9999999999999963E-2</c:v>
                </c:pt>
                <c:pt idx="1">
                  <c:v>5.9999999999999963E-2</c:v>
                </c:pt>
                <c:pt idx="2">
                  <c:v>5.9999999999999963E-2</c:v>
                </c:pt>
                <c:pt idx="3">
                  <c:v>5.9999999999999963E-2</c:v>
                </c:pt>
                <c:pt idx="4">
                  <c:v>5.9999999999999963E-2</c:v>
                </c:pt>
                <c:pt idx="5">
                  <c:v>5.9999999999999963E-2</c:v>
                </c:pt>
                <c:pt idx="6">
                  <c:v>5.9999999999999963E-2</c:v>
                </c:pt>
                <c:pt idx="7">
                  <c:v>5.9999999999999963E-2</c:v>
                </c:pt>
                <c:pt idx="8">
                  <c:v>5.9999999999999963E-2</c:v>
                </c:pt>
                <c:pt idx="9">
                  <c:v>5.9999999999999963E-2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666-4916-BC95-657F1809DD22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OPER'!$J$82:$J$91</c:f>
              <c:numCache>
                <c:formatCode>0.000</c:formatCode>
                <c:ptCount val="10"/>
                <c:pt idx="0">
                  <c:v>9.5099999999999935E-2</c:v>
                </c:pt>
                <c:pt idx="1">
                  <c:v>9.5099999999999935E-2</c:v>
                </c:pt>
                <c:pt idx="2">
                  <c:v>9.5099999999999935E-2</c:v>
                </c:pt>
                <c:pt idx="3">
                  <c:v>9.5099999999999935E-2</c:v>
                </c:pt>
                <c:pt idx="4">
                  <c:v>9.5099999999999935E-2</c:v>
                </c:pt>
                <c:pt idx="5">
                  <c:v>9.5099999999999935E-2</c:v>
                </c:pt>
                <c:pt idx="6">
                  <c:v>9.5099999999999935E-2</c:v>
                </c:pt>
                <c:pt idx="7">
                  <c:v>9.5099999999999935E-2</c:v>
                </c:pt>
                <c:pt idx="8">
                  <c:v>9.5099999999999935E-2</c:v>
                </c:pt>
                <c:pt idx="9">
                  <c:v>9.5099999999999935E-2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6666-4916-BC95-657F1809DD22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OPER'!$K$82:$K$91</c:f>
              <c:numCache>
                <c:formatCode>0.000</c:formatCode>
                <c:ptCount val="10"/>
                <c:pt idx="0">
                  <c:v>2.4899999999999985E-2</c:v>
                </c:pt>
                <c:pt idx="1">
                  <c:v>2.4899999999999985E-2</c:v>
                </c:pt>
                <c:pt idx="2">
                  <c:v>2.4899999999999985E-2</c:v>
                </c:pt>
                <c:pt idx="3">
                  <c:v>2.4899999999999985E-2</c:v>
                </c:pt>
                <c:pt idx="4">
                  <c:v>2.4899999999999985E-2</c:v>
                </c:pt>
                <c:pt idx="5">
                  <c:v>2.4899999999999985E-2</c:v>
                </c:pt>
                <c:pt idx="6">
                  <c:v>2.4899999999999985E-2</c:v>
                </c:pt>
                <c:pt idx="7">
                  <c:v>2.4899999999999985E-2</c:v>
                </c:pt>
                <c:pt idx="8">
                  <c:v>2.4899999999999985E-2</c:v>
                </c:pt>
                <c:pt idx="9">
                  <c:v>2.4899999999999985E-2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6666-4916-BC95-657F1809DD22}"/>
            </c:ext>
          </c:extLst>
        </c:ser>
        <c:dLbls/>
        <c:marker val="1"/>
        <c:axId val="102053760"/>
        <c:axId val="102068224"/>
      </c:lineChart>
      <c:catAx>
        <c:axId val="102053760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Muestras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2068224"/>
        <c:crosses val="autoZero"/>
        <c:auto val="1"/>
        <c:lblAlgn val="ctr"/>
        <c:lblOffset val="100"/>
      </c:catAx>
      <c:valAx>
        <c:axId val="102068224"/>
        <c:scaling>
          <c:orientation val="minMax"/>
          <c:max val="0.12000000000000002"/>
          <c:min val="0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Medidas en mm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2053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Gráfico promedios - </a:t>
            </a:r>
            <a:r>
              <a:rPr lang="es-CO" baseline="0"/>
              <a:t>Muestra 1</a:t>
            </a:r>
            <a:endParaRPr lang="es-CO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'RANGOS&amp;PROMEDIO DERECHO MUESTRA'!$A$34</c:f>
              <c:strCache>
                <c:ptCount val="1"/>
                <c:pt idx="0">
                  <c:v>Medición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MUESTRA'!$A$35:$A$40</c:f>
              <c:numCache>
                <c:formatCode>0.00</c:formatCode>
                <c:ptCount val="6"/>
                <c:pt idx="0">
                  <c:v>3</c:v>
                </c:pt>
                <c:pt idx="1">
                  <c:v>2.95</c:v>
                </c:pt>
                <c:pt idx="2">
                  <c:v>2.4</c:v>
                </c:pt>
                <c:pt idx="3">
                  <c:v>2.5</c:v>
                </c:pt>
                <c:pt idx="4">
                  <c:v>2.5</c:v>
                </c:pt>
                <c:pt idx="5">
                  <c:v>2.5499999999999998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1CD-4FE6-B429-C3EF32985280}"/>
            </c:ext>
          </c:extLst>
        </c:ser>
        <c:ser>
          <c:idx val="1"/>
          <c:order val="1"/>
          <c:tx>
            <c:strRef>
              <c:f>'RANGOS&amp;PROMEDIO DERECHO MUESTRA'!$B$34</c:f>
              <c:strCache>
                <c:ptCount val="1"/>
                <c:pt idx="0">
                  <c:v>LC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MUESTRA'!$B$35:$B$40</c:f>
              <c:numCache>
                <c:formatCode>0.000</c:formatCode>
                <c:ptCount val="6"/>
                <c:pt idx="0">
                  <c:v>2.65</c:v>
                </c:pt>
                <c:pt idx="1">
                  <c:v>2.65</c:v>
                </c:pt>
                <c:pt idx="2">
                  <c:v>2.65</c:v>
                </c:pt>
                <c:pt idx="3">
                  <c:v>2.65</c:v>
                </c:pt>
                <c:pt idx="4">
                  <c:v>2.65</c:v>
                </c:pt>
                <c:pt idx="5">
                  <c:v>2.65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1CD-4FE6-B429-C3EF32985280}"/>
            </c:ext>
          </c:extLst>
        </c:ser>
        <c:ser>
          <c:idx val="2"/>
          <c:order val="2"/>
          <c:tx>
            <c:strRef>
              <c:f>'RANGOS&amp;PROMEDIO DERECHO MUESTRA'!$C$34</c:f>
              <c:strCache>
                <c:ptCount val="1"/>
                <c:pt idx="0">
                  <c:v>LSC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MUESTRA'!$C$35:$C$40</c:f>
              <c:numCache>
                <c:formatCode>0.000</c:formatCode>
                <c:ptCount val="6"/>
                <c:pt idx="0">
                  <c:v>2.6821999999999999</c:v>
                </c:pt>
                <c:pt idx="1">
                  <c:v>2.6821999999999999</c:v>
                </c:pt>
                <c:pt idx="2">
                  <c:v>2.6821999999999999</c:v>
                </c:pt>
                <c:pt idx="3">
                  <c:v>2.6821999999999999</c:v>
                </c:pt>
                <c:pt idx="4">
                  <c:v>2.6821999999999999</c:v>
                </c:pt>
                <c:pt idx="5">
                  <c:v>2.6821999999999999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1CD-4FE6-B429-C3EF32985280}"/>
            </c:ext>
          </c:extLst>
        </c:ser>
        <c:ser>
          <c:idx val="3"/>
          <c:order val="3"/>
          <c:tx>
            <c:strRef>
              <c:f>'RANGOS&amp;PROMEDIO DERECHO MUESTRA'!$D$34</c:f>
              <c:strCache>
                <c:ptCount val="1"/>
                <c:pt idx="0">
                  <c:v>LIC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MUESTRA'!$D$35:$D$40</c:f>
              <c:numCache>
                <c:formatCode>0.000</c:formatCode>
                <c:ptCount val="6"/>
                <c:pt idx="0">
                  <c:v>2.6177999999999999</c:v>
                </c:pt>
                <c:pt idx="1">
                  <c:v>2.6177999999999999</c:v>
                </c:pt>
                <c:pt idx="2">
                  <c:v>2.6177999999999999</c:v>
                </c:pt>
                <c:pt idx="3">
                  <c:v>2.6177999999999999</c:v>
                </c:pt>
                <c:pt idx="4">
                  <c:v>2.6177999999999999</c:v>
                </c:pt>
                <c:pt idx="5">
                  <c:v>2.6177999999999999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1CD-4FE6-B429-C3EF32985280}"/>
            </c:ext>
          </c:extLst>
        </c:ser>
        <c:dLbls/>
        <c:marker val="1"/>
        <c:axId val="102426112"/>
        <c:axId val="102428032"/>
      </c:lineChart>
      <c:catAx>
        <c:axId val="102426112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Mediciones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2428032"/>
        <c:crosses val="autoZero"/>
        <c:auto val="1"/>
        <c:lblAlgn val="ctr"/>
        <c:lblOffset val="100"/>
      </c:catAx>
      <c:valAx>
        <c:axId val="102428032"/>
        <c:scaling>
          <c:orientation val="minMax"/>
          <c:max val="3.1"/>
          <c:min val="2.1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Medidas en mm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2426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Gráfico promedios </a:t>
            </a:r>
            <a:r>
              <a:rPr lang="es-CO" baseline="0"/>
              <a:t>- Muestra 2</a:t>
            </a:r>
            <a:endParaRPr lang="es-CO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'RANGOS&amp;PROMEDIO DERECHO MUESTRA'!$A$68</c:f>
              <c:strCache>
                <c:ptCount val="1"/>
                <c:pt idx="0">
                  <c:v>Medición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MUESTRA'!$A$69:$A$74</c:f>
              <c:numCache>
                <c:formatCode>0.00</c:formatCode>
                <c:ptCount val="6"/>
                <c:pt idx="0">
                  <c:v>2.95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2.95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B68-4FEA-A186-65870B7424DE}"/>
            </c:ext>
          </c:extLst>
        </c:ser>
        <c:ser>
          <c:idx val="1"/>
          <c:order val="1"/>
          <c:tx>
            <c:strRef>
              <c:f>'RANGOS&amp;PROMEDIO DERECHO MUESTRA'!$B$68</c:f>
              <c:strCache>
                <c:ptCount val="1"/>
                <c:pt idx="0">
                  <c:v>LC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MUESTRA'!$B$69:$B$74</c:f>
              <c:numCache>
                <c:formatCode>0.000</c:formatCode>
                <c:ptCount val="6"/>
                <c:pt idx="0">
                  <c:v>2.9833333333333329</c:v>
                </c:pt>
                <c:pt idx="1">
                  <c:v>2.9833333333333329</c:v>
                </c:pt>
                <c:pt idx="2">
                  <c:v>2.9833333333333329</c:v>
                </c:pt>
                <c:pt idx="3">
                  <c:v>2.9833333333333329</c:v>
                </c:pt>
                <c:pt idx="4">
                  <c:v>2.9833333333333329</c:v>
                </c:pt>
                <c:pt idx="5">
                  <c:v>2.9833333333333329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B68-4FEA-A186-65870B7424DE}"/>
            </c:ext>
          </c:extLst>
        </c:ser>
        <c:ser>
          <c:idx val="2"/>
          <c:order val="2"/>
          <c:tx>
            <c:strRef>
              <c:f>'RANGOS&amp;PROMEDIO DERECHO MUESTRA'!$C$68</c:f>
              <c:strCache>
                <c:ptCount val="1"/>
                <c:pt idx="0">
                  <c:v>LSC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MUESTRA'!$C$69:$C$74</c:f>
              <c:numCache>
                <c:formatCode>0.000</c:formatCode>
                <c:ptCount val="6"/>
                <c:pt idx="0">
                  <c:v>2.9994333333333327</c:v>
                </c:pt>
                <c:pt idx="1">
                  <c:v>2.9994333333333327</c:v>
                </c:pt>
                <c:pt idx="2">
                  <c:v>2.9994333333333327</c:v>
                </c:pt>
                <c:pt idx="3">
                  <c:v>2.9994333333333327</c:v>
                </c:pt>
                <c:pt idx="4">
                  <c:v>2.9994333333333327</c:v>
                </c:pt>
                <c:pt idx="5">
                  <c:v>2.9994333333333327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B68-4FEA-A186-65870B7424DE}"/>
            </c:ext>
          </c:extLst>
        </c:ser>
        <c:ser>
          <c:idx val="3"/>
          <c:order val="3"/>
          <c:tx>
            <c:strRef>
              <c:f>'RANGOS&amp;PROMEDIO DERECHO MUESTRA'!$D$68</c:f>
              <c:strCache>
                <c:ptCount val="1"/>
                <c:pt idx="0">
                  <c:v>LIC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MUESTRA'!$D$69:$D$74</c:f>
              <c:numCache>
                <c:formatCode>0.000</c:formatCode>
                <c:ptCount val="6"/>
                <c:pt idx="0">
                  <c:v>2.9672333333333332</c:v>
                </c:pt>
                <c:pt idx="1">
                  <c:v>2.9672333333333332</c:v>
                </c:pt>
                <c:pt idx="2">
                  <c:v>2.9672333333333332</c:v>
                </c:pt>
                <c:pt idx="3">
                  <c:v>2.9672333333333332</c:v>
                </c:pt>
                <c:pt idx="4">
                  <c:v>2.9672333333333332</c:v>
                </c:pt>
                <c:pt idx="5">
                  <c:v>2.9672333333333332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AB68-4FEA-A186-65870B7424DE}"/>
            </c:ext>
          </c:extLst>
        </c:ser>
        <c:dLbls/>
        <c:marker val="1"/>
        <c:axId val="102311040"/>
        <c:axId val="102312960"/>
      </c:lineChart>
      <c:catAx>
        <c:axId val="102311040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Mediciones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2312960"/>
        <c:crosses val="autoZero"/>
        <c:auto val="1"/>
        <c:lblAlgn val="ctr"/>
        <c:lblOffset val="100"/>
      </c:catAx>
      <c:valAx>
        <c:axId val="102312960"/>
        <c:scaling>
          <c:orientation val="minMax"/>
          <c:max val="3.05"/>
          <c:min val="2.9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Medidas</a:t>
                </a:r>
                <a:r>
                  <a:rPr lang="es-CO" baseline="0"/>
                  <a:t> en mm</a:t>
                </a:r>
                <a:endParaRPr lang="es-CO"/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2311040"/>
        <c:crosses val="autoZero"/>
        <c:crossBetween val="between"/>
        <c:majorUnit val="5.0000000000000017E-2"/>
        <c:minorUnit val="5.0000000000000017E-2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Gráfico rangos</a:t>
            </a:r>
            <a:r>
              <a:rPr lang="es-CO" baseline="0"/>
              <a:t>  Muestra 1</a:t>
            </a:r>
            <a:endParaRPr lang="es-CO"/>
          </a:p>
        </c:rich>
      </c:tx>
      <c:layout/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tx>
            <c:strRef>
              <c:f>'RANGOS&amp;PROMEDIO DERECHO MUESTRA'!$H$34</c:f>
              <c:strCache>
                <c:ptCount val="1"/>
                <c:pt idx="0">
                  <c:v>Rango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MUESTRA'!$H$35:$H$37</c:f>
              <c:numCache>
                <c:formatCode>General</c:formatCode>
                <c:ptCount val="3"/>
                <c:pt idx="0">
                  <c:v>0.05</c:v>
                </c:pt>
                <c:pt idx="1">
                  <c:v>0.1</c:v>
                </c:pt>
                <c:pt idx="2">
                  <c:v>0.05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45A-4346-88E8-1B5CF389131D}"/>
            </c:ext>
          </c:extLst>
        </c:ser>
        <c:ser>
          <c:idx val="1"/>
          <c:order val="1"/>
          <c:tx>
            <c:strRef>
              <c:f>'RANGOS&amp;PROMEDIO DERECHO MUESTRA'!$I$34</c:f>
              <c:strCache>
                <c:ptCount val="1"/>
                <c:pt idx="0">
                  <c:v>LC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MUESTRA'!$I$35:$I$37</c:f>
              <c:numCache>
                <c:formatCode>0.000</c:formatCode>
                <c:ptCount val="3"/>
                <c:pt idx="0">
                  <c:v>6.6666666666666582E-2</c:v>
                </c:pt>
                <c:pt idx="1">
                  <c:v>6.6666666666666582E-2</c:v>
                </c:pt>
                <c:pt idx="2">
                  <c:v>6.6666666666666582E-2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45A-4346-88E8-1B5CF389131D}"/>
            </c:ext>
          </c:extLst>
        </c:ser>
        <c:ser>
          <c:idx val="2"/>
          <c:order val="2"/>
          <c:tx>
            <c:strRef>
              <c:f>'RANGOS&amp;PROMEDIO DERECHO MUESTRA'!$J$34</c:f>
              <c:strCache>
                <c:ptCount val="1"/>
                <c:pt idx="0">
                  <c:v>LSC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MUESTRA'!$J$35:$J$37</c:f>
              <c:numCache>
                <c:formatCode>0.000</c:formatCode>
                <c:ptCount val="3"/>
                <c:pt idx="0">
                  <c:v>0.13359999999999983</c:v>
                </c:pt>
                <c:pt idx="1">
                  <c:v>0.13359999999999983</c:v>
                </c:pt>
                <c:pt idx="2">
                  <c:v>0.13359999999999983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345A-4346-88E8-1B5CF389131D}"/>
            </c:ext>
          </c:extLst>
        </c:ser>
        <c:ser>
          <c:idx val="3"/>
          <c:order val="3"/>
          <c:tx>
            <c:strRef>
              <c:f>'RANGOS&amp;PROMEDIO DERECHO MUESTRA'!$K$34</c:f>
              <c:strCache>
                <c:ptCount val="1"/>
                <c:pt idx="0">
                  <c:v>LIC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MUESTRA'!$K$35:$K$37</c:f>
              <c:numCache>
                <c:formatCode>0.000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345A-4346-88E8-1B5CF389131D}"/>
            </c:ext>
          </c:extLst>
        </c:ser>
        <c:dLbls/>
        <c:marker val="1"/>
        <c:axId val="102531840"/>
        <c:axId val="102533760"/>
      </c:lineChart>
      <c:catAx>
        <c:axId val="102531840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Meidiciones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2533760"/>
        <c:crosses val="autoZero"/>
        <c:auto val="1"/>
        <c:lblAlgn val="ctr"/>
        <c:lblOffset val="100"/>
      </c:catAx>
      <c:valAx>
        <c:axId val="102533760"/>
        <c:scaling>
          <c:orientation val="minMax"/>
          <c:max val="0.2"/>
          <c:min val="0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Medidas en mm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2531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CO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Gráfico rangos</a:t>
            </a:r>
            <a:r>
              <a:rPr lang="es-CO" baseline="0"/>
              <a:t>  Muestra 2</a:t>
            </a:r>
            <a:endParaRPr lang="es-CO"/>
          </a:p>
        </c:rich>
      </c:tx>
      <c:layout>
        <c:manualLayout>
          <c:xMode val="edge"/>
          <c:yMode val="edge"/>
          <c:x val="0.31571279439263067"/>
          <c:y val="2.7010654320694449E-2"/>
        </c:manualLayout>
      </c:layout>
      <c:spPr>
        <a:noFill/>
        <a:ln>
          <a:noFill/>
        </a:ln>
        <a:effectLst/>
      </c:spPr>
    </c:title>
    <c:plotArea>
      <c:layout/>
      <c:lineChart>
        <c:grouping val="standard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MUESTRA'!$H$69:$H$71</c:f>
              <c:numCache>
                <c:formatCode>General</c:formatCode>
                <c:ptCount val="3"/>
                <c:pt idx="0">
                  <c:v>4.9999999999999822E-2</c:v>
                </c:pt>
                <c:pt idx="1">
                  <c:v>0</c:v>
                </c:pt>
                <c:pt idx="2">
                  <c:v>5.0000000000000266E-2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666-4916-BC95-657F1809DD22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MUESTRA'!$I$69:$I$71</c:f>
              <c:numCache>
                <c:formatCode>0.000</c:formatCode>
                <c:ptCount val="3"/>
                <c:pt idx="0">
                  <c:v>3.3333333333333215E-2</c:v>
                </c:pt>
                <c:pt idx="1">
                  <c:v>3.3333333333333215E-2</c:v>
                </c:pt>
                <c:pt idx="2">
                  <c:v>3.3333333333333215E-2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666-4916-BC95-657F1809DD22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MUESTRA'!$J$69:$J$71</c:f>
              <c:numCache>
                <c:formatCode>0.000</c:formatCode>
                <c:ptCount val="3"/>
                <c:pt idx="0">
                  <c:v>6.6799999999999762E-2</c:v>
                </c:pt>
                <c:pt idx="1">
                  <c:v>6.6799999999999762E-2</c:v>
                </c:pt>
                <c:pt idx="2">
                  <c:v>6.6799999999999762E-2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6666-4916-BC95-657F1809DD22}"/>
            </c:ext>
          </c:extLst>
        </c:ser>
        <c:ser>
          <c:idx val="3"/>
          <c:order val="3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'RANGOS&amp;PROMEDIO DERECHO MUESTRA'!$K$69:$K$71</c:f>
              <c:numCache>
                <c:formatCode>0.000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6666-4916-BC95-657F1809DD22}"/>
            </c:ext>
          </c:extLst>
        </c:ser>
        <c:dLbls/>
        <c:marker val="1"/>
        <c:axId val="102592896"/>
        <c:axId val="102594816"/>
      </c:lineChart>
      <c:catAx>
        <c:axId val="102592896"/>
        <c:scaling>
          <c:orientation val="minMax"/>
        </c:scaling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Muestras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2594816"/>
        <c:crosses val="autoZero"/>
        <c:auto val="1"/>
        <c:lblAlgn val="ctr"/>
        <c:lblOffset val="100"/>
      </c:catAx>
      <c:valAx>
        <c:axId val="102594816"/>
        <c:scaling>
          <c:orientation val="minMax"/>
          <c:max val="0.12000000000000002"/>
          <c:min val="0"/>
        </c:scaling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Medidas en mm</a:t>
                </a:r>
              </a:p>
            </c:rich>
          </c:tx>
          <c:layout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2592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3.xml"/><Relationship Id="rId3" Type="http://schemas.openxmlformats.org/officeDocument/2006/relationships/chart" Target="../charts/chart8.xml"/><Relationship Id="rId7" Type="http://schemas.openxmlformats.org/officeDocument/2006/relationships/chart" Target="../charts/chart12.xml"/><Relationship Id="rId12" Type="http://schemas.openxmlformats.org/officeDocument/2006/relationships/chart" Target="../charts/chart17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6" Type="http://schemas.openxmlformats.org/officeDocument/2006/relationships/chart" Target="../charts/chart11.xml"/><Relationship Id="rId11" Type="http://schemas.openxmlformats.org/officeDocument/2006/relationships/chart" Target="../charts/chart16.xml"/><Relationship Id="rId5" Type="http://schemas.openxmlformats.org/officeDocument/2006/relationships/chart" Target="../charts/chart10.xml"/><Relationship Id="rId10" Type="http://schemas.openxmlformats.org/officeDocument/2006/relationships/chart" Target="../charts/chart15.xml"/><Relationship Id="rId4" Type="http://schemas.openxmlformats.org/officeDocument/2006/relationships/chart" Target="../charts/chart9.xml"/><Relationship Id="rId9" Type="http://schemas.openxmlformats.org/officeDocument/2006/relationships/chart" Target="../charts/chart14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161925</xdr:colOff>
      <xdr:row>22</xdr:row>
      <xdr:rowOff>19050</xdr:rowOff>
    </xdr:from>
    <xdr:to>
      <xdr:col>7</xdr:col>
      <xdr:colOff>727075</xdr:colOff>
      <xdr:row>25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857750" y="3086100"/>
          <a:ext cx="1533525" cy="58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238125</xdr:colOff>
      <xdr:row>26</xdr:row>
      <xdr:rowOff>180975</xdr:rowOff>
    </xdr:from>
    <xdr:to>
      <xdr:col>7</xdr:col>
      <xdr:colOff>1136650</xdr:colOff>
      <xdr:row>30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933950" y="4019550"/>
          <a:ext cx="18669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304800</xdr:colOff>
      <xdr:row>31</xdr:row>
      <xdr:rowOff>142875</xdr:rowOff>
    </xdr:from>
    <xdr:to>
      <xdr:col>7</xdr:col>
      <xdr:colOff>936625</xdr:colOff>
      <xdr:row>34</xdr:row>
      <xdr:rowOff>152400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000625" y="4962525"/>
          <a:ext cx="16002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133350</xdr:colOff>
      <xdr:row>37</xdr:row>
      <xdr:rowOff>28575</xdr:rowOff>
    </xdr:from>
    <xdr:to>
      <xdr:col>8</xdr:col>
      <xdr:colOff>34925</xdr:colOff>
      <xdr:row>39</xdr:row>
      <xdr:rowOff>152400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829175" y="6019800"/>
          <a:ext cx="2124075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161925</xdr:colOff>
      <xdr:row>41</xdr:row>
      <xdr:rowOff>123825</xdr:rowOff>
    </xdr:from>
    <xdr:to>
      <xdr:col>7</xdr:col>
      <xdr:colOff>1022350</xdr:colOff>
      <xdr:row>44</xdr:row>
      <xdr:rowOff>76200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857750" y="6924675"/>
          <a:ext cx="1828800" cy="571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66675</xdr:colOff>
      <xdr:row>45</xdr:row>
      <xdr:rowOff>104775</xdr:rowOff>
    </xdr:from>
    <xdr:to>
      <xdr:col>7</xdr:col>
      <xdr:colOff>1250950</xdr:colOff>
      <xdr:row>57</xdr:row>
      <xdr:rowOff>171450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575300" y="8740775"/>
          <a:ext cx="2152650" cy="2384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</xdr:col>
      <xdr:colOff>333375</xdr:colOff>
      <xdr:row>64</xdr:row>
      <xdr:rowOff>76199</xdr:rowOff>
    </xdr:from>
    <xdr:ext cx="971550" cy="409575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8" name="CuadroTexto 7">
              <a:extLst>
                <a:ext uri="{FF2B5EF4-FFF2-40B4-BE49-F238E27FC236}">
                  <a16:creationId xmlns="" xmlns:a16="http://schemas.microsoft.com/office/drawing/2014/main" id="{00000000-0008-0000-0000-000008000000}"/>
                </a:ext>
              </a:extLst>
            </xdr:cNvPr>
            <xdr:cNvSpPr txBox="1"/>
          </xdr:nvSpPr>
          <xdr:spPr>
            <a:xfrm>
              <a:off x="2619375" y="12125324"/>
              <a:ext cx="971550" cy="409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𝑀𝑆𝐴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𝑆𝑆𝐴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𝑎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−1</m:t>
                        </m:r>
                      </m:den>
                    </m:f>
                  </m:oMath>
                </m:oMathPara>
              </a14:m>
              <a:endParaRPr lang="es-CO" sz="1100"/>
            </a:p>
          </xdr:txBody>
        </xdr:sp>
      </mc:Choice>
      <mc:Fallback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xmlns="" xmlns:a14="http://schemas.microsoft.com/office/drawing/2010/main" id="{FCCA2BEA-CB76-4C58-B5D2-4FB70D1EE06C}"/>
                </a:ext>
              </a:extLst>
            </xdr:cNvPr>
            <xdr:cNvSpPr txBox="1"/>
          </xdr:nvSpPr>
          <xdr:spPr>
            <a:xfrm>
              <a:off x="2619375" y="12125324"/>
              <a:ext cx="971550" cy="409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CO" sz="1100" b="0" i="0">
                  <a:latin typeface="Cambria Math" panose="02040503050406030204" pitchFamily="18" charset="0"/>
                </a:rPr>
                <a:t>𝑀𝑆𝐴=𝑆𝑆𝐴/(𝑎−1)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3</xdr:col>
      <xdr:colOff>266700</xdr:colOff>
      <xdr:row>67</xdr:row>
      <xdr:rowOff>76200</xdr:rowOff>
    </xdr:from>
    <xdr:ext cx="971550" cy="409575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9" name="CuadroTexto 8">
              <a:extLst>
                <a:ext uri="{FF2B5EF4-FFF2-40B4-BE49-F238E27FC236}">
                  <a16:creationId xmlns="" xmlns:a16="http://schemas.microsoft.com/office/drawing/2014/main" id="{00000000-0008-0000-0000-000009000000}"/>
                </a:ext>
              </a:extLst>
            </xdr:cNvPr>
            <xdr:cNvSpPr txBox="1"/>
          </xdr:nvSpPr>
          <xdr:spPr>
            <a:xfrm>
              <a:off x="2552700" y="12696825"/>
              <a:ext cx="971550" cy="409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𝑀𝑆𝐵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𝑆𝑆𝐵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𝑏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−1</m:t>
                        </m:r>
                      </m:den>
                    </m:f>
                  </m:oMath>
                </m:oMathPara>
              </a14:m>
              <a:endParaRPr lang="es-CO" sz="1100"/>
            </a:p>
          </xdr:txBody>
        </xdr:sp>
      </mc:Choice>
      <mc:Fallback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xmlns="" xmlns:a14="http://schemas.microsoft.com/office/drawing/2010/main" id="{565E5C93-BD16-4110-B47D-0955BA436E73}"/>
                </a:ext>
              </a:extLst>
            </xdr:cNvPr>
            <xdr:cNvSpPr txBox="1"/>
          </xdr:nvSpPr>
          <xdr:spPr>
            <a:xfrm>
              <a:off x="2552700" y="12696825"/>
              <a:ext cx="971550" cy="409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CO" sz="1100" b="0" i="0">
                  <a:latin typeface="Cambria Math" panose="02040503050406030204" pitchFamily="18" charset="0"/>
                </a:rPr>
                <a:t>𝑀𝑆𝐵=𝑆𝑆𝐵/(𝑏−1)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2</xdr:col>
      <xdr:colOff>523875</xdr:colOff>
      <xdr:row>70</xdr:row>
      <xdr:rowOff>76200</xdr:rowOff>
    </xdr:from>
    <xdr:ext cx="2095500" cy="409575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10" name="CuadroTexto 9">
              <a:extLst>
                <a:ext uri="{FF2B5EF4-FFF2-40B4-BE49-F238E27FC236}">
                  <a16:creationId xmlns="" xmlns:a16="http://schemas.microsoft.com/office/drawing/2014/main" id="{00000000-0008-0000-0000-00000A000000}"/>
                </a:ext>
              </a:extLst>
            </xdr:cNvPr>
            <xdr:cNvSpPr txBox="1"/>
          </xdr:nvSpPr>
          <xdr:spPr>
            <a:xfrm>
              <a:off x="2047875" y="13268325"/>
              <a:ext cx="2095500" cy="409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𝑀𝑆𝐴𝐵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𝑆𝑆𝐴𝐵</m:t>
                        </m:r>
                      </m:num>
                      <m:den>
                        <m:d>
                          <m:d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𝑎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−1</m:t>
                            </m:r>
                          </m:e>
                        </m:d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∗(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𝑏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−1)</m:t>
                        </m:r>
                      </m:den>
                    </m:f>
                  </m:oMath>
                </m:oMathPara>
              </a14:m>
              <a:endParaRPr lang="es-CO" sz="1100"/>
            </a:p>
          </xdr:txBody>
        </xdr:sp>
      </mc:Choice>
      <mc:Fallback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xmlns="" xmlns:a14="http://schemas.microsoft.com/office/drawing/2010/main" id="{6094BCEA-B604-480B-9DD4-1A9D887312F7}"/>
                </a:ext>
              </a:extLst>
            </xdr:cNvPr>
            <xdr:cNvSpPr txBox="1"/>
          </xdr:nvSpPr>
          <xdr:spPr>
            <a:xfrm>
              <a:off x="2047875" y="13268325"/>
              <a:ext cx="2095500" cy="409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CO" sz="1100" b="0" i="0">
                  <a:latin typeface="Cambria Math" panose="02040503050406030204" pitchFamily="18" charset="0"/>
                </a:rPr>
                <a:t>𝑀𝑆𝐴𝐵=𝑆𝑆𝐴𝐵/((𝑎−1)∗(𝑏−1))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3</xdr:col>
      <xdr:colOff>38100</xdr:colOff>
      <xdr:row>73</xdr:row>
      <xdr:rowOff>47625</xdr:rowOff>
    </xdr:from>
    <xdr:ext cx="1562100" cy="409575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11" name="CuadroTexto 10">
              <a:extLst>
                <a:ext uri="{FF2B5EF4-FFF2-40B4-BE49-F238E27FC236}">
                  <a16:creationId xmlns="" xmlns:a16="http://schemas.microsoft.com/office/drawing/2014/main" id="{00000000-0008-0000-0000-00000B000000}"/>
                </a:ext>
              </a:extLst>
            </xdr:cNvPr>
            <xdr:cNvSpPr txBox="1"/>
          </xdr:nvSpPr>
          <xdr:spPr>
            <a:xfrm>
              <a:off x="2324100" y="13811250"/>
              <a:ext cx="1562100" cy="409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𝑀𝑆𝐸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𝑆𝑆𝐸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𝑎𝑏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∗(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𝑛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−1)</m:t>
                        </m:r>
                      </m:den>
                    </m:f>
                  </m:oMath>
                </m:oMathPara>
              </a14:m>
              <a:endParaRPr lang="es-CO" sz="1100"/>
            </a:p>
          </xdr:txBody>
        </xdr:sp>
      </mc:Choice>
      <mc:Fallback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xmlns="" xmlns:a14="http://schemas.microsoft.com/office/drawing/2010/main" id="{87B6C0DE-6DC8-4DD6-83A8-0E8942540A51}"/>
                </a:ext>
              </a:extLst>
            </xdr:cNvPr>
            <xdr:cNvSpPr txBox="1"/>
          </xdr:nvSpPr>
          <xdr:spPr>
            <a:xfrm>
              <a:off x="2324100" y="13811250"/>
              <a:ext cx="1562100" cy="409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CO" sz="1100" b="0" i="0">
                  <a:latin typeface="Cambria Math" panose="02040503050406030204" pitchFamily="18" charset="0"/>
                </a:rPr>
                <a:t>𝑀𝑆𝐸=𝑆𝑆𝐸/(𝑎𝑏∗(𝑛−1))</a:t>
              </a:r>
              <a:endParaRPr lang="es-CO" sz="1100"/>
            </a:p>
          </xdr:txBody>
        </xdr:sp>
      </mc:Fallback>
    </mc:AlternateContent>
    <xdr:clientData/>
  </xdr:oneCellAnchor>
  <xdr:twoCellAnchor editAs="oneCell">
    <xdr:from>
      <xdr:col>6</xdr:col>
      <xdr:colOff>276225</xdr:colOff>
      <xdr:row>81</xdr:row>
      <xdr:rowOff>38100</xdr:rowOff>
    </xdr:from>
    <xdr:to>
      <xdr:col>7</xdr:col>
      <xdr:colOff>488950</xdr:colOff>
      <xdr:row>83</xdr:row>
      <xdr:rowOff>9525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972050" y="15325725"/>
          <a:ext cx="1181100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142875</xdr:colOff>
      <xdr:row>86</xdr:row>
      <xdr:rowOff>9525</xdr:rowOff>
    </xdr:from>
    <xdr:to>
      <xdr:col>7</xdr:col>
      <xdr:colOff>346075</xdr:colOff>
      <xdr:row>88</xdr:row>
      <xdr:rowOff>57150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838700" y="16259175"/>
          <a:ext cx="1171575" cy="438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66675</xdr:colOff>
      <xdr:row>90</xdr:row>
      <xdr:rowOff>161925</xdr:rowOff>
    </xdr:from>
    <xdr:to>
      <xdr:col>7</xdr:col>
      <xdr:colOff>536575</xdr:colOff>
      <xdr:row>93</xdr:row>
      <xdr:rowOff>142875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762500" y="17183100"/>
          <a:ext cx="1438275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228600</xdr:colOff>
      <xdr:row>94</xdr:row>
      <xdr:rowOff>15875</xdr:rowOff>
    </xdr:from>
    <xdr:to>
      <xdr:col>7</xdr:col>
      <xdr:colOff>555625</xdr:colOff>
      <xdr:row>96</xdr:row>
      <xdr:rowOff>203200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737225" y="18399125"/>
          <a:ext cx="1295400" cy="568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79375</xdr:colOff>
      <xdr:row>98</xdr:row>
      <xdr:rowOff>50800</xdr:rowOff>
    </xdr:from>
    <xdr:to>
      <xdr:col>7</xdr:col>
      <xdr:colOff>558800</xdr:colOff>
      <xdr:row>101</xdr:row>
      <xdr:rowOff>44450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588000" y="19592925"/>
          <a:ext cx="1447800" cy="5969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202988</xdr:colOff>
      <xdr:row>103</xdr:row>
      <xdr:rowOff>12904</xdr:rowOff>
    </xdr:from>
    <xdr:to>
      <xdr:col>7</xdr:col>
      <xdr:colOff>406188</xdr:colOff>
      <xdr:row>105</xdr:row>
      <xdr:rowOff>118219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898813" y="20110654"/>
          <a:ext cx="1171575" cy="4958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56030</xdr:colOff>
      <xdr:row>107</xdr:row>
      <xdr:rowOff>116354</xdr:rowOff>
    </xdr:from>
    <xdr:to>
      <xdr:col>7</xdr:col>
      <xdr:colOff>508001</xdr:colOff>
      <xdr:row>110</xdr:row>
      <xdr:rowOff>51920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564655" y="21420604"/>
          <a:ext cx="1420346" cy="5229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243094</xdr:colOff>
      <xdr:row>112</xdr:row>
      <xdr:rowOff>137077</xdr:rowOff>
    </xdr:from>
    <xdr:to>
      <xdr:col>8</xdr:col>
      <xdr:colOff>382794</xdr:colOff>
      <xdr:row>114</xdr:row>
      <xdr:rowOff>63362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938919" y="22158877"/>
          <a:ext cx="2362200" cy="3168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161925</xdr:colOff>
      <xdr:row>22</xdr:row>
      <xdr:rowOff>19050</xdr:rowOff>
    </xdr:from>
    <xdr:to>
      <xdr:col>7</xdr:col>
      <xdr:colOff>584200</xdr:colOff>
      <xdr:row>25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857750" y="3086100"/>
          <a:ext cx="1533525" cy="581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238125</xdr:colOff>
      <xdr:row>26</xdr:row>
      <xdr:rowOff>180975</xdr:rowOff>
    </xdr:from>
    <xdr:to>
      <xdr:col>7</xdr:col>
      <xdr:colOff>993775</xdr:colOff>
      <xdr:row>30</xdr:row>
      <xdr:rowOff>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933950" y="4019550"/>
          <a:ext cx="18669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304800</xdr:colOff>
      <xdr:row>31</xdr:row>
      <xdr:rowOff>142875</xdr:rowOff>
    </xdr:from>
    <xdr:to>
      <xdr:col>7</xdr:col>
      <xdr:colOff>793750</xdr:colOff>
      <xdr:row>34</xdr:row>
      <xdr:rowOff>152400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000625" y="4962525"/>
          <a:ext cx="160020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133350</xdr:colOff>
      <xdr:row>37</xdr:row>
      <xdr:rowOff>28575</xdr:rowOff>
    </xdr:from>
    <xdr:to>
      <xdr:col>8</xdr:col>
      <xdr:colOff>34925</xdr:colOff>
      <xdr:row>39</xdr:row>
      <xdr:rowOff>152400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829175" y="6019800"/>
          <a:ext cx="2124075" cy="552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161925</xdr:colOff>
      <xdr:row>41</xdr:row>
      <xdr:rowOff>123825</xdr:rowOff>
    </xdr:from>
    <xdr:to>
      <xdr:col>7</xdr:col>
      <xdr:colOff>879475</xdr:colOff>
      <xdr:row>44</xdr:row>
      <xdr:rowOff>76200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xmlns="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857750" y="6924675"/>
          <a:ext cx="1828800" cy="571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19050</xdr:colOff>
      <xdr:row>47</xdr:row>
      <xdr:rowOff>9525</xdr:rowOff>
    </xdr:from>
    <xdr:to>
      <xdr:col>7</xdr:col>
      <xdr:colOff>1060450</xdr:colOff>
      <xdr:row>59</xdr:row>
      <xdr:rowOff>28575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714875" y="8001000"/>
          <a:ext cx="2152650" cy="2352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3</xdr:col>
      <xdr:colOff>333375</xdr:colOff>
      <xdr:row>67</xdr:row>
      <xdr:rowOff>76199</xdr:rowOff>
    </xdr:from>
    <xdr:ext cx="971550" cy="409575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8" name="CuadroTexto 7">
              <a:extLst>
                <a:ext uri="{FF2B5EF4-FFF2-40B4-BE49-F238E27FC236}">
                  <a16:creationId xmlns="" xmlns:a16="http://schemas.microsoft.com/office/drawing/2014/main" id="{00000000-0008-0000-0100-000008000000}"/>
                </a:ext>
              </a:extLst>
            </xdr:cNvPr>
            <xdr:cNvSpPr txBox="1"/>
          </xdr:nvSpPr>
          <xdr:spPr>
            <a:xfrm>
              <a:off x="2619375" y="12125324"/>
              <a:ext cx="971550" cy="409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𝑀𝑆𝐴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𝑆𝑆𝐴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𝑎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−1</m:t>
                        </m:r>
                      </m:den>
                    </m:f>
                  </m:oMath>
                </m:oMathPara>
              </a14:m>
              <a:endParaRPr lang="es-CO" sz="1100"/>
            </a:p>
          </xdr:txBody>
        </xdr:sp>
      </mc:Choice>
      <mc:Fallback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xmlns="" xmlns:a14="http://schemas.microsoft.com/office/drawing/2010/main" id="{3FDA270F-DC0A-4323-B18E-08B2E2E3015D}"/>
                </a:ext>
              </a:extLst>
            </xdr:cNvPr>
            <xdr:cNvSpPr txBox="1"/>
          </xdr:nvSpPr>
          <xdr:spPr>
            <a:xfrm>
              <a:off x="2619375" y="12125324"/>
              <a:ext cx="971550" cy="409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CO" sz="1100" b="0" i="0">
                  <a:latin typeface="Cambria Math" panose="02040503050406030204" pitchFamily="18" charset="0"/>
                </a:rPr>
                <a:t>𝑀𝑆𝐴=𝑆𝑆𝐴/(𝑎−1)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3</xdr:col>
      <xdr:colOff>266700</xdr:colOff>
      <xdr:row>70</xdr:row>
      <xdr:rowOff>76200</xdr:rowOff>
    </xdr:from>
    <xdr:ext cx="971550" cy="409575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9" name="CuadroTexto 8">
              <a:extLst>
                <a:ext uri="{FF2B5EF4-FFF2-40B4-BE49-F238E27FC236}">
                  <a16:creationId xmlns="" xmlns:a16="http://schemas.microsoft.com/office/drawing/2014/main" id="{00000000-0008-0000-0100-000009000000}"/>
                </a:ext>
              </a:extLst>
            </xdr:cNvPr>
            <xdr:cNvSpPr txBox="1"/>
          </xdr:nvSpPr>
          <xdr:spPr>
            <a:xfrm>
              <a:off x="2552700" y="12696825"/>
              <a:ext cx="971550" cy="409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𝑀𝑆𝐵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𝑆𝑆𝐵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𝑏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−1</m:t>
                        </m:r>
                      </m:den>
                    </m:f>
                  </m:oMath>
                </m:oMathPara>
              </a14:m>
              <a:endParaRPr lang="es-CO" sz="1100"/>
            </a:p>
          </xdr:txBody>
        </xdr:sp>
      </mc:Choice>
      <mc:Fallback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xmlns="" xmlns:a14="http://schemas.microsoft.com/office/drawing/2010/main" id="{BD2A1A54-4DBA-4F9A-AAAF-113A3C36A0F2}"/>
                </a:ext>
              </a:extLst>
            </xdr:cNvPr>
            <xdr:cNvSpPr txBox="1"/>
          </xdr:nvSpPr>
          <xdr:spPr>
            <a:xfrm>
              <a:off x="2552700" y="12696825"/>
              <a:ext cx="971550" cy="409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CO" sz="1100" b="0" i="0">
                  <a:latin typeface="Cambria Math" panose="02040503050406030204" pitchFamily="18" charset="0"/>
                </a:rPr>
                <a:t>𝑀𝑆𝐵=𝑆𝑆𝐵/(𝑏−1)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2</xdr:col>
      <xdr:colOff>523875</xdr:colOff>
      <xdr:row>73</xdr:row>
      <xdr:rowOff>76200</xdr:rowOff>
    </xdr:from>
    <xdr:ext cx="2095500" cy="409575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10" name="CuadroTexto 9">
              <a:extLst>
                <a:ext uri="{FF2B5EF4-FFF2-40B4-BE49-F238E27FC236}">
                  <a16:creationId xmlns="" xmlns:a16="http://schemas.microsoft.com/office/drawing/2014/main" id="{00000000-0008-0000-0100-00000A000000}"/>
                </a:ext>
              </a:extLst>
            </xdr:cNvPr>
            <xdr:cNvSpPr txBox="1"/>
          </xdr:nvSpPr>
          <xdr:spPr>
            <a:xfrm>
              <a:off x="2047875" y="13268325"/>
              <a:ext cx="2095500" cy="409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𝑀𝑆𝐴𝐵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𝑆𝑆𝐴𝐵</m:t>
                        </m:r>
                      </m:num>
                      <m:den>
                        <m:d>
                          <m:dPr>
                            <m:ctrlPr>
                              <a:rPr lang="es-CO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𝑎</m:t>
                            </m:r>
                            <m:r>
                              <a:rPr lang="es-CO" sz="1100" b="0" i="1">
                                <a:latin typeface="Cambria Math" panose="02040503050406030204" pitchFamily="18" charset="0"/>
                              </a:rPr>
                              <m:t>−1</m:t>
                            </m:r>
                          </m:e>
                        </m:d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∗(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𝑏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−1)</m:t>
                        </m:r>
                      </m:den>
                    </m:f>
                  </m:oMath>
                </m:oMathPara>
              </a14:m>
              <a:endParaRPr lang="es-CO" sz="1100"/>
            </a:p>
          </xdr:txBody>
        </xdr:sp>
      </mc:Choice>
      <mc:Fallback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xmlns="" xmlns:a14="http://schemas.microsoft.com/office/drawing/2010/main" id="{84BB9FA3-E230-4C2B-951F-B50B4EB2A363}"/>
                </a:ext>
              </a:extLst>
            </xdr:cNvPr>
            <xdr:cNvSpPr txBox="1"/>
          </xdr:nvSpPr>
          <xdr:spPr>
            <a:xfrm>
              <a:off x="2047875" y="13268325"/>
              <a:ext cx="2095500" cy="409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CO" sz="1100" b="0" i="0">
                  <a:latin typeface="Cambria Math" panose="02040503050406030204" pitchFamily="18" charset="0"/>
                </a:rPr>
                <a:t>𝑀𝑆𝐴𝐵=𝑆𝑆𝐴𝐵/((𝑎−1)∗(𝑏−1))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3</xdr:col>
      <xdr:colOff>38100</xdr:colOff>
      <xdr:row>76</xdr:row>
      <xdr:rowOff>47625</xdr:rowOff>
    </xdr:from>
    <xdr:ext cx="1562100" cy="409575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11" name="CuadroTexto 10">
              <a:extLst>
                <a:ext uri="{FF2B5EF4-FFF2-40B4-BE49-F238E27FC236}">
                  <a16:creationId xmlns="" xmlns:a16="http://schemas.microsoft.com/office/drawing/2014/main" id="{00000000-0008-0000-0100-00000B000000}"/>
                </a:ext>
              </a:extLst>
            </xdr:cNvPr>
            <xdr:cNvSpPr txBox="1"/>
          </xdr:nvSpPr>
          <xdr:spPr>
            <a:xfrm>
              <a:off x="2324100" y="13811250"/>
              <a:ext cx="1562100" cy="409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0" i="1">
                        <a:latin typeface="Cambria Math" panose="02040503050406030204" pitchFamily="18" charset="0"/>
                      </a:rPr>
                      <m:t>𝑀𝑆𝐸</m:t>
                    </m:r>
                    <m:r>
                      <a:rPr lang="es-CO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CO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𝑆𝑆𝐸</m:t>
                        </m:r>
                      </m:num>
                      <m:den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𝑎𝑏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∗(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𝑛</m:t>
                        </m:r>
                        <m:r>
                          <a:rPr lang="es-CO" sz="1100" b="0" i="1">
                            <a:latin typeface="Cambria Math" panose="02040503050406030204" pitchFamily="18" charset="0"/>
                          </a:rPr>
                          <m:t>−1)</m:t>
                        </m:r>
                      </m:den>
                    </m:f>
                  </m:oMath>
                </m:oMathPara>
              </a14:m>
              <a:endParaRPr lang="es-CO" sz="1100"/>
            </a:p>
          </xdr:txBody>
        </xdr:sp>
      </mc:Choice>
      <mc:Fallback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xmlns="" xmlns:a14="http://schemas.microsoft.com/office/drawing/2010/main" id="{7799DE2B-DA43-45AF-B383-7C601E8FCBB3}"/>
                </a:ext>
              </a:extLst>
            </xdr:cNvPr>
            <xdr:cNvSpPr txBox="1"/>
          </xdr:nvSpPr>
          <xdr:spPr>
            <a:xfrm>
              <a:off x="2324100" y="13811250"/>
              <a:ext cx="1562100" cy="4095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CO" sz="1100" b="0" i="0">
                  <a:latin typeface="Cambria Math" panose="02040503050406030204" pitchFamily="18" charset="0"/>
                </a:rPr>
                <a:t>𝑀𝑆𝐸=𝑆𝑆𝐸/(𝑎𝑏∗(𝑛−1))</a:t>
              </a:r>
              <a:endParaRPr lang="es-CO" sz="1100"/>
            </a:p>
          </xdr:txBody>
        </xdr:sp>
      </mc:Fallback>
    </mc:AlternateContent>
    <xdr:clientData/>
  </xdr:oneCellAnchor>
  <xdr:twoCellAnchor editAs="oneCell">
    <xdr:from>
      <xdr:col>6</xdr:col>
      <xdr:colOff>276225</xdr:colOff>
      <xdr:row>84</xdr:row>
      <xdr:rowOff>38100</xdr:rowOff>
    </xdr:from>
    <xdr:to>
      <xdr:col>7</xdr:col>
      <xdr:colOff>346075</xdr:colOff>
      <xdr:row>86</xdr:row>
      <xdr:rowOff>9525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xmlns="" id="{00000000-0008-0000-01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972050" y="15325725"/>
          <a:ext cx="1181100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142875</xdr:colOff>
      <xdr:row>89</xdr:row>
      <xdr:rowOff>9525</xdr:rowOff>
    </xdr:from>
    <xdr:to>
      <xdr:col>7</xdr:col>
      <xdr:colOff>203200</xdr:colOff>
      <xdr:row>91</xdr:row>
      <xdr:rowOff>57150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xmlns="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838700" y="16259175"/>
          <a:ext cx="1171575" cy="438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66675</xdr:colOff>
      <xdr:row>93</xdr:row>
      <xdr:rowOff>161925</xdr:rowOff>
    </xdr:from>
    <xdr:to>
      <xdr:col>7</xdr:col>
      <xdr:colOff>393700</xdr:colOff>
      <xdr:row>96</xdr:row>
      <xdr:rowOff>142875</xdr:rowOff>
    </xdr:to>
    <xdr:pic>
      <xdr:nvPicPr>
        <xdr:cNvPr id="14" name="Imagen 13">
          <a:extLst>
            <a:ext uri="{FF2B5EF4-FFF2-40B4-BE49-F238E27FC236}">
              <a16:creationId xmlns:a16="http://schemas.microsoft.com/office/drawing/2014/main" xmlns="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762500" y="17183100"/>
          <a:ext cx="1438275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38100</xdr:colOff>
      <xdr:row>97</xdr:row>
      <xdr:rowOff>95250</xdr:rowOff>
    </xdr:from>
    <xdr:to>
      <xdr:col>7</xdr:col>
      <xdr:colOff>222250</xdr:colOff>
      <xdr:row>100</xdr:row>
      <xdr:rowOff>76200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733925" y="18078450"/>
          <a:ext cx="1295400" cy="561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47625</xdr:colOff>
      <xdr:row>103</xdr:row>
      <xdr:rowOff>19050</xdr:rowOff>
    </xdr:from>
    <xdr:to>
      <xdr:col>7</xdr:col>
      <xdr:colOff>384175</xdr:colOff>
      <xdr:row>106</xdr:row>
      <xdr:rowOff>28575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743450" y="19154775"/>
          <a:ext cx="1447800" cy="590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202988</xdr:colOff>
      <xdr:row>108</xdr:row>
      <xdr:rowOff>12904</xdr:rowOff>
    </xdr:from>
    <xdr:to>
      <xdr:col>7</xdr:col>
      <xdr:colOff>263313</xdr:colOff>
      <xdr:row>110</xdr:row>
      <xdr:rowOff>118219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xmlns="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898813" y="20110654"/>
          <a:ext cx="1171575" cy="4958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8405</xdr:colOff>
      <xdr:row>113</xdr:row>
      <xdr:rowOff>36979</xdr:rowOff>
    </xdr:from>
    <xdr:to>
      <xdr:col>7</xdr:col>
      <xdr:colOff>317501</xdr:colOff>
      <xdr:row>115</xdr:row>
      <xdr:rowOff>163045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xmlns="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704230" y="21096754"/>
          <a:ext cx="1420346" cy="5165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243094</xdr:colOff>
      <xdr:row>118</xdr:row>
      <xdr:rowOff>137077</xdr:rowOff>
    </xdr:from>
    <xdr:to>
      <xdr:col>8</xdr:col>
      <xdr:colOff>382794</xdr:colOff>
      <xdr:row>120</xdr:row>
      <xdr:rowOff>63362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938919" y="22158877"/>
          <a:ext cx="2362200" cy="3168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57151</xdr:colOff>
      <xdr:row>15</xdr:row>
      <xdr:rowOff>171450</xdr:rowOff>
    </xdr:from>
    <xdr:ext cx="628650" cy="219163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2" name="CuadroTexto 1">
              <a:extLst>
                <a:ext uri="{FF2B5EF4-FFF2-40B4-BE49-F238E27FC236}">
                  <a16:creationId xmlns="" xmlns:a16="http://schemas.microsoft.com/office/drawing/2014/main" id="{00000000-0008-0000-0200-000002000000}"/>
                </a:ext>
              </a:extLst>
            </xdr:cNvPr>
            <xdr:cNvSpPr txBox="1"/>
          </xdr:nvSpPr>
          <xdr:spPr>
            <a:xfrm>
              <a:off x="819151" y="3028950"/>
              <a:ext cx="628650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̅"/>
                            <m:ctrlPr>
                              <a:rPr lang="es-CO" sz="1400" b="1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s-CO" sz="1400" b="1" i="1">
                                <a:latin typeface="Cambria Math" panose="02040503050406030204" pitchFamily="18" charset="0"/>
                              </a:rPr>
                              <m:t>𝒙</m:t>
                            </m:r>
                          </m:e>
                        </m:acc>
                      </m:e>
                      <m:sub>
                        <m:r>
                          <a:rPr lang="es-CO" sz="1400" b="1" i="1">
                            <a:latin typeface="Cambria Math" panose="02040503050406030204" pitchFamily="18" charset="0"/>
                          </a:rPr>
                          <m:t>𝑨</m:t>
                        </m:r>
                      </m:sub>
                    </m:sSub>
                    <m:r>
                      <a:rPr lang="es-CO" sz="1400" b="1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es-CO" sz="1400" b="1"/>
            </a:p>
          </xdr:txBody>
        </xdr:sp>
      </mc:Choice>
      <mc:Fallback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xmlns="" xmlns:a14="http://schemas.microsoft.com/office/drawing/2010/main" id="{74EA0552-6A48-4A8B-8D75-1E584CAF9411}"/>
                </a:ext>
              </a:extLst>
            </xdr:cNvPr>
            <xdr:cNvSpPr txBox="1"/>
          </xdr:nvSpPr>
          <xdr:spPr>
            <a:xfrm>
              <a:off x="819151" y="3028950"/>
              <a:ext cx="628650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CO" sz="1400" b="1" i="0">
                  <a:latin typeface="Cambria Math" panose="02040503050406030204" pitchFamily="18" charset="0"/>
                </a:rPr>
                <a:t>𝒙 ̅_𝑨=</a:t>
              </a:r>
              <a:endParaRPr lang="es-CO" sz="1400" b="1"/>
            </a:p>
          </xdr:txBody>
        </xdr:sp>
      </mc:Fallback>
    </mc:AlternateContent>
    <xdr:clientData/>
  </xdr:oneCellAnchor>
  <xdr:oneCellAnchor>
    <xdr:from>
      <xdr:col>4</xdr:col>
      <xdr:colOff>733425</xdr:colOff>
      <xdr:row>15</xdr:row>
      <xdr:rowOff>161925</xdr:rowOff>
    </xdr:from>
    <xdr:ext cx="628650" cy="219163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3" name="CuadroTexto 2">
              <a:extLst>
                <a:ext uri="{FF2B5EF4-FFF2-40B4-BE49-F238E27FC236}">
                  <a16:creationId xmlns="" xmlns:a16="http://schemas.microsoft.com/office/drawing/2014/main" id="{00000000-0008-0000-0200-000003000000}"/>
                </a:ext>
              </a:extLst>
            </xdr:cNvPr>
            <xdr:cNvSpPr txBox="1"/>
          </xdr:nvSpPr>
          <xdr:spPr>
            <a:xfrm>
              <a:off x="3724275" y="3019425"/>
              <a:ext cx="628650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̅"/>
                            <m:ctrlPr>
                              <a:rPr lang="es-CO" sz="1400" b="1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s-CO" sz="1400" b="1" i="1">
                                <a:latin typeface="Cambria Math" panose="02040503050406030204" pitchFamily="18" charset="0"/>
                              </a:rPr>
                              <m:t>𝒙</m:t>
                            </m:r>
                          </m:e>
                        </m:acc>
                      </m:e>
                      <m:sub>
                        <m:r>
                          <a:rPr lang="es-CO" sz="1400" b="1" i="1">
                            <a:latin typeface="Cambria Math" panose="02040503050406030204" pitchFamily="18" charset="0"/>
                          </a:rPr>
                          <m:t>𝑩</m:t>
                        </m:r>
                      </m:sub>
                    </m:sSub>
                    <m:r>
                      <a:rPr lang="es-CO" sz="1400" b="1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es-CO" sz="1400" b="1"/>
            </a:p>
          </xdr:txBody>
        </xdr:sp>
      </mc:Choice>
      <mc:Fallback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xmlns="" xmlns:a14="http://schemas.microsoft.com/office/drawing/2010/main" id="{701878DC-A4E8-4631-A6B5-B90371BEFA23}"/>
                </a:ext>
              </a:extLst>
            </xdr:cNvPr>
            <xdr:cNvSpPr txBox="1"/>
          </xdr:nvSpPr>
          <xdr:spPr>
            <a:xfrm>
              <a:off x="3724275" y="3019425"/>
              <a:ext cx="628650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CO" sz="1400" b="1" i="0">
                  <a:latin typeface="Cambria Math" panose="02040503050406030204" pitchFamily="18" charset="0"/>
                </a:rPr>
                <a:t>𝒙 ̅_𝑩=</a:t>
              </a:r>
              <a:endParaRPr lang="es-CO" sz="1400" b="1"/>
            </a:p>
          </xdr:txBody>
        </xdr:sp>
      </mc:Fallback>
    </mc:AlternateContent>
    <xdr:clientData/>
  </xdr:oneCellAnchor>
  <xdr:oneCellAnchor>
    <xdr:from>
      <xdr:col>9</xdr:col>
      <xdr:colOff>0</xdr:colOff>
      <xdr:row>16</xdr:row>
      <xdr:rowOff>0</xdr:rowOff>
    </xdr:from>
    <xdr:ext cx="628650" cy="219163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4" name="CuadroTexto 3">
              <a:extLst>
                <a:ext uri="{FF2B5EF4-FFF2-40B4-BE49-F238E27FC236}">
                  <a16:creationId xmlns="" xmlns:a16="http://schemas.microsoft.com/office/drawing/2014/main" id="{00000000-0008-0000-0200-000004000000}"/>
                </a:ext>
              </a:extLst>
            </xdr:cNvPr>
            <xdr:cNvSpPr txBox="1"/>
          </xdr:nvSpPr>
          <xdr:spPr>
            <a:xfrm>
              <a:off x="6934200" y="3048000"/>
              <a:ext cx="628650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̅"/>
                            <m:ctrlPr>
                              <a:rPr lang="es-CO" sz="1400" b="1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s-CO" sz="1400" b="1" i="1">
                                <a:latin typeface="Cambria Math" panose="02040503050406030204" pitchFamily="18" charset="0"/>
                              </a:rPr>
                              <m:t>𝒙</m:t>
                            </m:r>
                          </m:e>
                        </m:acc>
                      </m:e>
                      <m:sub>
                        <m:r>
                          <a:rPr lang="es-CO" sz="1400" b="1" i="1">
                            <a:latin typeface="Cambria Math" panose="02040503050406030204" pitchFamily="18" charset="0"/>
                          </a:rPr>
                          <m:t>𝑪</m:t>
                        </m:r>
                      </m:sub>
                    </m:sSub>
                    <m:r>
                      <a:rPr lang="es-CO" sz="1400" b="1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es-CO" sz="1400" b="1"/>
            </a:p>
          </xdr:txBody>
        </xdr:sp>
      </mc:Choice>
      <mc:Fallback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xmlns="" xmlns:a14="http://schemas.microsoft.com/office/drawing/2010/main" id="{F890C67B-7B10-47DA-9500-A10BA3BBAB4D}"/>
                </a:ext>
              </a:extLst>
            </xdr:cNvPr>
            <xdr:cNvSpPr txBox="1"/>
          </xdr:nvSpPr>
          <xdr:spPr>
            <a:xfrm>
              <a:off x="6934200" y="3048000"/>
              <a:ext cx="628650" cy="2191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CO" sz="1400" b="1" i="0">
                  <a:latin typeface="Cambria Math" panose="02040503050406030204" pitchFamily="18" charset="0"/>
                </a:rPr>
                <a:t>𝒙 ̅_𝑪=</a:t>
              </a:r>
              <a:endParaRPr lang="es-CO" sz="1400" b="1"/>
            </a:p>
          </xdr:txBody>
        </xdr:sp>
      </mc:Fallback>
    </mc:AlternateContent>
    <xdr:clientData/>
  </xdr:oneCellAnchor>
  <xdr:oneCellAnchor>
    <xdr:from>
      <xdr:col>7</xdr:col>
      <xdr:colOff>152400</xdr:colOff>
      <xdr:row>13</xdr:row>
      <xdr:rowOff>180975</xdr:rowOff>
    </xdr:from>
    <xdr:ext cx="628650" cy="222818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5" name="CuadroTexto 4">
              <a:extLst>
                <a:ext uri="{FF2B5EF4-FFF2-40B4-BE49-F238E27FC236}">
                  <a16:creationId xmlns="" xmlns:a16="http://schemas.microsoft.com/office/drawing/2014/main" id="{00000000-0008-0000-0200-000005000000}"/>
                </a:ext>
              </a:extLst>
            </xdr:cNvPr>
            <xdr:cNvSpPr txBox="1"/>
          </xdr:nvSpPr>
          <xdr:spPr>
            <a:xfrm>
              <a:off x="5476875" y="2657475"/>
              <a:ext cx="628650" cy="2228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̅"/>
                            <m:ctrlPr>
                              <a:rPr lang="es-CO" sz="1400" b="1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s-CO" sz="1400" b="1" i="1">
                                <a:latin typeface="Cambria Math" panose="02040503050406030204" pitchFamily="18" charset="0"/>
                              </a:rPr>
                              <m:t>𝑹</m:t>
                            </m:r>
                          </m:e>
                        </m:acc>
                      </m:e>
                      <m:sub>
                        <m:r>
                          <a:rPr lang="es-CO" sz="1400" b="1" i="1">
                            <a:latin typeface="Cambria Math" panose="02040503050406030204" pitchFamily="18" charset="0"/>
                          </a:rPr>
                          <m:t>𝑩</m:t>
                        </m:r>
                      </m:sub>
                    </m:sSub>
                    <m:r>
                      <a:rPr lang="es-CO" sz="1400" b="1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es-CO" sz="1400" b="1"/>
            </a:p>
          </xdr:txBody>
        </xdr:sp>
      </mc:Choice>
      <mc:Fallback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xmlns="" xmlns:a14="http://schemas.microsoft.com/office/drawing/2010/main" id="{5ABF6A67-0B34-4C95-9462-9ABA50DBE5B5}"/>
                </a:ext>
              </a:extLst>
            </xdr:cNvPr>
            <xdr:cNvSpPr txBox="1"/>
          </xdr:nvSpPr>
          <xdr:spPr>
            <a:xfrm>
              <a:off x="5476875" y="2657475"/>
              <a:ext cx="628650" cy="2228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CO" sz="1400" b="1" i="0">
                  <a:latin typeface="Cambria Math" panose="02040503050406030204" pitchFamily="18" charset="0"/>
                </a:rPr>
                <a:t>𝑹 ̅_𝑩=</a:t>
              </a:r>
              <a:endParaRPr lang="es-CO" sz="1400" b="1"/>
            </a:p>
          </xdr:txBody>
        </xdr:sp>
      </mc:Fallback>
    </mc:AlternateContent>
    <xdr:clientData/>
  </xdr:oneCellAnchor>
  <xdr:oneCellAnchor>
    <xdr:from>
      <xdr:col>11</xdr:col>
      <xdr:colOff>0</xdr:colOff>
      <xdr:row>14</xdr:row>
      <xdr:rowOff>0</xdr:rowOff>
    </xdr:from>
    <xdr:ext cx="628650" cy="222818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6" name="CuadroTexto 5">
              <a:extLst>
                <a:ext uri="{FF2B5EF4-FFF2-40B4-BE49-F238E27FC236}">
                  <a16:creationId xmlns="" xmlns:a16="http://schemas.microsoft.com/office/drawing/2014/main" id="{00000000-0008-0000-0200-000006000000}"/>
                </a:ext>
              </a:extLst>
            </xdr:cNvPr>
            <xdr:cNvSpPr txBox="1"/>
          </xdr:nvSpPr>
          <xdr:spPr>
            <a:xfrm>
              <a:off x="8458200" y="2667000"/>
              <a:ext cx="628650" cy="2228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̅"/>
                            <m:ctrlPr>
                              <a:rPr lang="es-CO" sz="1400" b="1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s-CO" sz="1400" b="1" i="1">
                                <a:latin typeface="Cambria Math" panose="02040503050406030204" pitchFamily="18" charset="0"/>
                              </a:rPr>
                              <m:t>𝑹</m:t>
                            </m:r>
                          </m:e>
                        </m:acc>
                      </m:e>
                      <m:sub>
                        <m:r>
                          <a:rPr lang="es-CO" sz="1400" b="1" i="1">
                            <a:latin typeface="Cambria Math" panose="02040503050406030204" pitchFamily="18" charset="0"/>
                          </a:rPr>
                          <m:t>𝑪</m:t>
                        </m:r>
                      </m:sub>
                    </m:sSub>
                    <m:r>
                      <a:rPr lang="es-CO" sz="1400" b="1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es-CO" sz="1400" b="1"/>
            </a:p>
          </xdr:txBody>
        </xdr:sp>
      </mc:Choice>
      <mc:Fallback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xmlns="" xmlns:a14="http://schemas.microsoft.com/office/drawing/2010/main" id="{6174859B-8A2A-41F6-9E9A-98733068EB30}"/>
                </a:ext>
              </a:extLst>
            </xdr:cNvPr>
            <xdr:cNvSpPr txBox="1"/>
          </xdr:nvSpPr>
          <xdr:spPr>
            <a:xfrm>
              <a:off x="8458200" y="2667000"/>
              <a:ext cx="628650" cy="2228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CO" sz="1400" b="1" i="0">
                  <a:latin typeface="Cambria Math" panose="02040503050406030204" pitchFamily="18" charset="0"/>
                </a:rPr>
                <a:t>𝑹 ̅_𝑪=</a:t>
              </a:r>
              <a:endParaRPr lang="es-CO" sz="1400" b="1"/>
            </a:p>
          </xdr:txBody>
        </xdr:sp>
      </mc:Fallback>
    </mc:AlternateContent>
    <xdr:clientData/>
  </xdr:oneCellAnchor>
  <xdr:oneCellAnchor>
    <xdr:from>
      <xdr:col>3</xdr:col>
      <xdr:colOff>0</xdr:colOff>
      <xdr:row>14</xdr:row>
      <xdr:rowOff>0</xdr:rowOff>
    </xdr:from>
    <xdr:ext cx="628650" cy="222818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7" name="CuadroTexto 6">
              <a:extLst>
                <a:ext uri="{FF2B5EF4-FFF2-40B4-BE49-F238E27FC236}">
                  <a16:creationId xmlns="" xmlns:a16="http://schemas.microsoft.com/office/drawing/2014/main" id="{00000000-0008-0000-0200-000007000000}"/>
                </a:ext>
              </a:extLst>
            </xdr:cNvPr>
            <xdr:cNvSpPr txBox="1"/>
          </xdr:nvSpPr>
          <xdr:spPr>
            <a:xfrm>
              <a:off x="2228850" y="2667000"/>
              <a:ext cx="628650" cy="2228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4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̅"/>
                            <m:ctrlPr>
                              <a:rPr lang="es-CO" sz="1400" b="1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s-CO" sz="1400" b="1" i="1">
                                <a:latin typeface="Cambria Math" panose="02040503050406030204" pitchFamily="18" charset="0"/>
                              </a:rPr>
                              <m:t>𝑹</m:t>
                            </m:r>
                          </m:e>
                        </m:acc>
                      </m:e>
                      <m:sub>
                        <m:r>
                          <a:rPr lang="es-CO" sz="1400" b="1" i="1">
                            <a:latin typeface="Cambria Math" panose="02040503050406030204" pitchFamily="18" charset="0"/>
                          </a:rPr>
                          <m:t>𝑨</m:t>
                        </m:r>
                      </m:sub>
                    </m:sSub>
                    <m:r>
                      <a:rPr lang="es-CO" sz="1400" b="1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es-CO" sz="1400" b="1"/>
            </a:p>
          </xdr:txBody>
        </xdr:sp>
      </mc:Choice>
      <mc:Fallback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xmlns="" xmlns:a14="http://schemas.microsoft.com/office/drawing/2010/main" id="{F1C5E5E2-2F68-4E88-B57C-8F14174D316A}"/>
                </a:ext>
              </a:extLst>
            </xdr:cNvPr>
            <xdr:cNvSpPr txBox="1"/>
          </xdr:nvSpPr>
          <xdr:spPr>
            <a:xfrm>
              <a:off x="2228850" y="2667000"/>
              <a:ext cx="628650" cy="22281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CO" sz="1400" b="1" i="0">
                  <a:latin typeface="Cambria Math" panose="02040503050406030204" pitchFamily="18" charset="0"/>
                </a:rPr>
                <a:t>𝑹 ̅_𝑨=</a:t>
              </a:r>
              <a:endParaRPr lang="es-CO" sz="1400" b="1"/>
            </a:p>
          </xdr:txBody>
        </xdr:sp>
      </mc:Fallback>
    </mc:AlternateContent>
    <xdr:clientData/>
  </xdr:oneCellAnchor>
  <xdr:oneCellAnchor>
    <xdr:from>
      <xdr:col>1</xdr:col>
      <xdr:colOff>133350</xdr:colOff>
      <xdr:row>19</xdr:row>
      <xdr:rowOff>19050</xdr:rowOff>
    </xdr:from>
    <xdr:ext cx="400050" cy="191078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8" name="CuadroTexto 7">
              <a:extLst>
                <a:ext uri="{FF2B5EF4-FFF2-40B4-BE49-F238E27FC236}">
                  <a16:creationId xmlns="" xmlns:a16="http://schemas.microsoft.com/office/drawing/2014/main" id="{00000000-0008-0000-0200-000008000000}"/>
                </a:ext>
              </a:extLst>
            </xdr:cNvPr>
            <xdr:cNvSpPr txBox="1"/>
          </xdr:nvSpPr>
          <xdr:spPr>
            <a:xfrm>
              <a:off x="895350" y="3638550"/>
              <a:ext cx="400050" cy="191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CO" sz="1200" b="1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s-CO" sz="1200" b="1" i="1">
                            <a:latin typeface="Cambria Math" panose="02040503050406030204" pitchFamily="18" charset="0"/>
                          </a:rPr>
                          <m:t>𝑹</m:t>
                        </m:r>
                      </m:e>
                    </m:acc>
                    <m:r>
                      <a:rPr lang="es-CO" sz="1200" b="1" i="1">
                        <a:latin typeface="Cambria Math" panose="02040503050406030204" pitchFamily="18" charset="0"/>
                      </a:rPr>
                      <m:t>=</m:t>
                    </m:r>
                  </m:oMath>
                </m:oMathPara>
              </a14:m>
              <a:endParaRPr lang="es-CO" sz="1200" b="1"/>
            </a:p>
          </xdr:txBody>
        </xdr:sp>
      </mc:Choice>
      <mc:Fallback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xmlns="" xmlns:a14="http://schemas.microsoft.com/office/drawing/2010/main" id="{F62583B9-4EBD-44B5-B02F-EAB5430AADAC}"/>
                </a:ext>
              </a:extLst>
            </xdr:cNvPr>
            <xdr:cNvSpPr txBox="1"/>
          </xdr:nvSpPr>
          <xdr:spPr>
            <a:xfrm>
              <a:off x="895350" y="3638550"/>
              <a:ext cx="400050" cy="1910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CO" sz="1200" b="1" i="0">
                  <a:latin typeface="Cambria Math" panose="02040503050406030204" pitchFamily="18" charset="0"/>
                </a:rPr>
                <a:t>𝑹 ̅=</a:t>
              </a:r>
              <a:endParaRPr lang="es-CO" sz="1200" b="1"/>
            </a:p>
          </xdr:txBody>
        </xdr:sp>
      </mc:Fallback>
    </mc:AlternateContent>
    <xdr:clientData/>
  </xdr:oneCellAnchor>
  <xdr:oneCellAnchor>
    <xdr:from>
      <xdr:col>5</xdr:col>
      <xdr:colOff>190500</xdr:colOff>
      <xdr:row>19</xdr:row>
      <xdr:rowOff>19049</xdr:rowOff>
    </xdr:from>
    <xdr:ext cx="542925" cy="187872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9" name="CuadroTexto 8">
              <a:extLst>
                <a:ext uri="{FF2B5EF4-FFF2-40B4-BE49-F238E27FC236}">
                  <a16:creationId xmlns="" xmlns:a16="http://schemas.microsoft.com/office/drawing/2014/main" id="{00000000-0008-0000-0200-000009000000}"/>
                </a:ext>
              </a:extLst>
            </xdr:cNvPr>
            <xdr:cNvSpPr txBox="1"/>
          </xdr:nvSpPr>
          <xdr:spPr>
            <a:xfrm>
              <a:off x="3990975" y="3638549"/>
              <a:ext cx="542925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200" b="1" i="1">
                        <a:latin typeface="Cambria Math" panose="02040503050406030204" pitchFamily="18" charset="0"/>
                      </a:rPr>
                      <m:t>𝑴𝒂𝒙</m:t>
                    </m:r>
                    <m:acc>
                      <m:accPr>
                        <m:chr m:val="̅"/>
                        <m:ctrlPr>
                          <a:rPr lang="es-CO" sz="1200" b="1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s-CO" sz="1200" b="1" i="1">
                            <a:latin typeface="Cambria Math" panose="02040503050406030204" pitchFamily="18" charset="0"/>
                          </a:rPr>
                          <m:t>𝒙</m:t>
                        </m:r>
                      </m:e>
                    </m:acc>
                  </m:oMath>
                </m:oMathPara>
              </a14:m>
              <a:endParaRPr lang="es-CO" sz="1200" b="1"/>
            </a:p>
          </xdr:txBody>
        </xdr:sp>
      </mc:Choice>
      <mc:Fallback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xmlns="" xmlns:a14="http://schemas.microsoft.com/office/drawing/2010/main" id="{7FB25967-D3C6-4E6D-8FE8-968767FB1983}"/>
                </a:ext>
              </a:extLst>
            </xdr:cNvPr>
            <xdr:cNvSpPr txBox="1"/>
          </xdr:nvSpPr>
          <xdr:spPr>
            <a:xfrm>
              <a:off x="3990975" y="3638549"/>
              <a:ext cx="542925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CO" sz="1200" b="1" i="0">
                  <a:latin typeface="Cambria Math" panose="02040503050406030204" pitchFamily="18" charset="0"/>
                </a:rPr>
                <a:t>𝑴𝒂𝒙𝒙 ̅</a:t>
              </a:r>
              <a:endParaRPr lang="es-CO" sz="1200" b="1"/>
            </a:p>
          </xdr:txBody>
        </xdr:sp>
      </mc:Fallback>
    </mc:AlternateContent>
    <xdr:clientData/>
  </xdr:oneCellAnchor>
  <xdr:oneCellAnchor>
    <xdr:from>
      <xdr:col>9</xdr:col>
      <xdr:colOff>190499</xdr:colOff>
      <xdr:row>18</xdr:row>
      <xdr:rowOff>171450</xdr:rowOff>
    </xdr:from>
    <xdr:ext cx="466725" cy="187872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10" name="CuadroTexto 9">
              <a:extLst>
                <a:ext uri="{FF2B5EF4-FFF2-40B4-BE49-F238E27FC236}">
                  <a16:creationId xmlns="" xmlns:a16="http://schemas.microsoft.com/office/drawing/2014/main" id="{00000000-0008-0000-0200-00000A000000}"/>
                </a:ext>
              </a:extLst>
            </xdr:cNvPr>
            <xdr:cNvSpPr txBox="1"/>
          </xdr:nvSpPr>
          <xdr:spPr>
            <a:xfrm>
              <a:off x="7124699" y="3600450"/>
              <a:ext cx="466725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2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200" b="1" i="1">
                            <a:latin typeface="Cambria Math" panose="02040503050406030204" pitchFamily="18" charset="0"/>
                          </a:rPr>
                          <m:t>𝑴</m:t>
                        </m:r>
                      </m:e>
                      <m:sub>
                        <m:r>
                          <a:rPr lang="es-CO" sz="1200" b="1" i="1">
                            <a:latin typeface="Cambria Math" panose="02040503050406030204" pitchFamily="18" charset="0"/>
                          </a:rPr>
                          <m:t>𝒊</m:t>
                        </m:r>
                      </m:sub>
                    </m:sSub>
                    <m:r>
                      <a:rPr lang="es-CO" sz="1200" b="1" i="1">
                        <a:latin typeface="Cambria Math" panose="02040503050406030204" pitchFamily="18" charset="0"/>
                      </a:rPr>
                      <m:t>𝒏</m:t>
                    </m:r>
                    <m:acc>
                      <m:accPr>
                        <m:chr m:val="̅"/>
                        <m:ctrlPr>
                          <a:rPr lang="es-CO" sz="1200" b="1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s-CO" sz="1200" b="1" i="1">
                            <a:latin typeface="Cambria Math" panose="02040503050406030204" pitchFamily="18" charset="0"/>
                          </a:rPr>
                          <m:t>𝒙</m:t>
                        </m:r>
                      </m:e>
                    </m:acc>
                  </m:oMath>
                </m:oMathPara>
              </a14:m>
              <a:endParaRPr lang="es-CO" sz="1200" b="1"/>
            </a:p>
          </xdr:txBody>
        </xdr:sp>
      </mc:Choice>
      <mc:Fallback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xmlns="" xmlns:a14="http://schemas.microsoft.com/office/drawing/2010/main" id="{75F4919C-DCB1-499E-A3CF-FAA99D4F1970}"/>
                </a:ext>
              </a:extLst>
            </xdr:cNvPr>
            <xdr:cNvSpPr txBox="1"/>
          </xdr:nvSpPr>
          <xdr:spPr>
            <a:xfrm>
              <a:off x="7124699" y="3600450"/>
              <a:ext cx="466725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CO" sz="1200" b="1" i="0">
                  <a:latin typeface="Cambria Math" panose="02040503050406030204" pitchFamily="18" charset="0"/>
                </a:rPr>
                <a:t>𝑴_𝒊 𝒏𝒙 ̅</a:t>
              </a:r>
              <a:endParaRPr lang="es-CO" sz="1200" b="1"/>
            </a:p>
          </xdr:txBody>
        </xdr:sp>
      </mc:Fallback>
    </mc:AlternateContent>
    <xdr:clientData/>
  </xdr:oneCellAnchor>
  <xdr:oneCellAnchor>
    <xdr:from>
      <xdr:col>12</xdr:col>
      <xdr:colOff>161925</xdr:colOff>
      <xdr:row>18</xdr:row>
      <xdr:rowOff>171450</xdr:rowOff>
    </xdr:from>
    <xdr:ext cx="447675" cy="187872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11" name="CuadroTexto 10">
              <a:extLst>
                <a:ext uri="{FF2B5EF4-FFF2-40B4-BE49-F238E27FC236}">
                  <a16:creationId xmlns="" xmlns:a16="http://schemas.microsoft.com/office/drawing/2014/main" id="{00000000-0008-0000-0200-00000B000000}"/>
                </a:ext>
              </a:extLst>
            </xdr:cNvPr>
            <xdr:cNvSpPr txBox="1"/>
          </xdr:nvSpPr>
          <xdr:spPr>
            <a:xfrm>
              <a:off x="9486900" y="3600450"/>
              <a:ext cx="447675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200" b="1" i="1">
                        <a:latin typeface="Cambria Math" panose="02040503050406030204" pitchFamily="18" charset="0"/>
                      </a:rPr>
                      <m:t>𝑫</m:t>
                    </m:r>
                    <m:r>
                      <a:rPr lang="es-CO" sz="1200" b="1" i="1">
                        <a:latin typeface="Cambria Math" panose="02040503050406030204" pitchFamily="18" charset="0"/>
                      </a:rPr>
                      <m:t>ⅈ</m:t>
                    </m:r>
                    <m:r>
                      <a:rPr lang="es-CO" sz="1200" b="1" i="1">
                        <a:latin typeface="Cambria Math" panose="02040503050406030204" pitchFamily="18" charset="0"/>
                      </a:rPr>
                      <m:t>𝑭</m:t>
                    </m:r>
                    <m:acc>
                      <m:accPr>
                        <m:chr m:val="̅"/>
                        <m:ctrlPr>
                          <a:rPr lang="es-CO" sz="1200" b="1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s-CO" sz="1200" b="1" i="1">
                            <a:latin typeface="Cambria Math" panose="02040503050406030204" pitchFamily="18" charset="0"/>
                          </a:rPr>
                          <m:t>𝒙</m:t>
                        </m:r>
                      </m:e>
                    </m:acc>
                  </m:oMath>
                </m:oMathPara>
              </a14:m>
              <a:endParaRPr lang="es-CO" sz="1200" b="1"/>
            </a:p>
          </xdr:txBody>
        </xdr:sp>
      </mc:Choice>
      <mc:Fallback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xmlns="" xmlns:a14="http://schemas.microsoft.com/office/drawing/2010/main" id="{D5DB728F-22CF-441C-B7EB-F44ED435F4DA}"/>
                </a:ext>
              </a:extLst>
            </xdr:cNvPr>
            <xdr:cNvSpPr txBox="1"/>
          </xdr:nvSpPr>
          <xdr:spPr>
            <a:xfrm>
              <a:off x="9486900" y="3600450"/>
              <a:ext cx="447675" cy="1878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CO" sz="1200" b="1" i="0">
                  <a:latin typeface="Cambria Math" panose="02040503050406030204" pitchFamily="18" charset="0"/>
                </a:rPr>
                <a:t>𝑫ⅈ𝑭𝒙 ̅</a:t>
              </a:r>
              <a:endParaRPr lang="es-CO" sz="1200" b="1"/>
            </a:p>
          </xdr:txBody>
        </xdr:sp>
      </mc:Fallback>
    </mc:AlternateContent>
    <xdr:clientData/>
  </xdr:oneCellAnchor>
  <xdr:oneCellAnchor>
    <xdr:from>
      <xdr:col>6</xdr:col>
      <xdr:colOff>28575</xdr:colOff>
      <xdr:row>28</xdr:row>
      <xdr:rowOff>95251</xdr:rowOff>
    </xdr:from>
    <xdr:ext cx="704850" cy="266700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12" name="CuadroTexto 11">
              <a:extLst>
                <a:ext uri="{FF2B5EF4-FFF2-40B4-BE49-F238E27FC236}">
                  <a16:creationId xmlns="" xmlns:a16="http://schemas.microsoft.com/office/drawing/2014/main" id="{00000000-0008-0000-0200-00000C000000}"/>
                </a:ext>
              </a:extLst>
            </xdr:cNvPr>
            <xdr:cNvSpPr txBox="1"/>
          </xdr:nvSpPr>
          <xdr:spPr>
            <a:xfrm>
              <a:off x="4591050" y="5505451"/>
              <a:ext cx="704850" cy="2667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CO" sz="1200" b="1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s-CO" sz="1200" b="1" i="1">
                            <a:latin typeface="Cambria Math" panose="02040503050406030204" pitchFamily="18" charset="0"/>
                          </a:rPr>
                          <m:t>𝑹</m:t>
                        </m:r>
                      </m:e>
                    </m:acc>
                    <m:r>
                      <a:rPr lang="es-CO" sz="1200" b="1" i="1">
                        <a:latin typeface="Cambria Math" panose="02040503050406030204" pitchFamily="18" charset="0"/>
                      </a:rPr>
                      <m:t>∗ </m:t>
                    </m:r>
                    <m:r>
                      <a:rPr lang="es-CO" sz="1200" b="1" i="1">
                        <a:latin typeface="Cambria Math" panose="02040503050406030204" pitchFamily="18" charset="0"/>
                      </a:rPr>
                      <m:t>𝑫</m:t>
                    </m:r>
                    <m:r>
                      <a:rPr lang="es-CO" sz="1200" b="1" i="1" baseline="-25000">
                        <a:latin typeface="Cambria Math" panose="02040503050406030204" pitchFamily="18" charset="0"/>
                      </a:rPr>
                      <m:t>𝟒</m:t>
                    </m:r>
                    <m:r>
                      <a:rPr lang="es-CO" sz="1200" b="1" i="1">
                        <a:latin typeface="Cambria Math" panose="02040503050406030204" pitchFamily="18" charset="0"/>
                      </a:rPr>
                      <m:t> =</m:t>
                    </m:r>
                  </m:oMath>
                </m:oMathPara>
              </a14:m>
              <a:endParaRPr lang="es-CO" sz="1200" b="1"/>
            </a:p>
          </xdr:txBody>
        </xdr:sp>
      </mc:Choice>
      <mc:Fallback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xmlns="" xmlns:a14="http://schemas.microsoft.com/office/drawing/2010/main" id="{2FCFEB96-F988-4224-B29D-E4CA30AEE0DC}"/>
                </a:ext>
              </a:extLst>
            </xdr:cNvPr>
            <xdr:cNvSpPr txBox="1"/>
          </xdr:nvSpPr>
          <xdr:spPr>
            <a:xfrm>
              <a:off x="4591050" y="5505451"/>
              <a:ext cx="704850" cy="26670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CO" sz="1200" b="1" i="0">
                  <a:latin typeface="Cambria Math" panose="02040503050406030204" pitchFamily="18" charset="0"/>
                </a:rPr>
                <a:t>𝑹 ̅∗ 𝑫</a:t>
              </a:r>
              <a:r>
                <a:rPr lang="es-CO" sz="1200" b="1" i="0" baseline="-25000">
                  <a:latin typeface="Cambria Math" panose="02040503050406030204" pitchFamily="18" charset="0"/>
                </a:rPr>
                <a:t>𝟒</a:t>
              </a:r>
              <a:r>
                <a:rPr lang="es-CO" sz="1200" b="1" i="0">
                  <a:latin typeface="Cambria Math" panose="02040503050406030204" pitchFamily="18" charset="0"/>
                </a:rPr>
                <a:t> =</a:t>
              </a:r>
              <a:endParaRPr lang="es-CO" sz="1200" b="1"/>
            </a:p>
          </xdr:txBody>
        </xdr:sp>
      </mc:Fallback>
    </mc:AlternateContent>
    <xdr:clientData/>
  </xdr:oneCellAnchor>
  <xdr:oneCellAnchor>
    <xdr:from>
      <xdr:col>0</xdr:col>
      <xdr:colOff>533400</xdr:colOff>
      <xdr:row>36</xdr:row>
      <xdr:rowOff>31750</xdr:rowOff>
    </xdr:from>
    <xdr:ext cx="1117600" cy="325437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13" name="CuadroTexto 12">
              <a:extLst>
                <a:ext uri="{FF2B5EF4-FFF2-40B4-BE49-F238E27FC236}">
                  <a16:creationId xmlns="" xmlns:a16="http://schemas.microsoft.com/office/drawing/2014/main" id="{00000000-0008-0000-0200-00000D000000}"/>
                </a:ext>
              </a:extLst>
            </xdr:cNvPr>
            <xdr:cNvSpPr txBox="1"/>
          </xdr:nvSpPr>
          <xdr:spPr>
            <a:xfrm>
              <a:off x="533400" y="7013575"/>
              <a:ext cx="1117600" cy="3254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CO" sz="1100" b="1" i="1">
                        <a:latin typeface="Cambria Math" panose="02040503050406030204" pitchFamily="18" charset="0"/>
                      </a:rPr>
                      <m:t>𝑺𝑫𝑹</m:t>
                    </m:r>
                    <m:r>
                      <a:rPr lang="es-CO" sz="1100" b="1" i="1">
                        <a:latin typeface="Cambria Math" panose="02040503050406030204" pitchFamily="18" charset="0"/>
                      </a:rPr>
                      <m:t>=</m:t>
                    </m:r>
                    <m:acc>
                      <m:accPr>
                        <m:chr m:val="̅"/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𝑹</m:t>
                        </m:r>
                      </m:e>
                    </m:acc>
                    <m:r>
                      <a:rPr lang="es-CO" sz="1100" b="1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CO" sz="1100" b="1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𝒌</m:t>
                        </m:r>
                      </m:e>
                      <m:sub>
                        <m:r>
                          <a:rPr lang="es-CO" sz="1100" b="1" i="1">
                            <a:latin typeface="Cambria Math" panose="02040503050406030204" pitchFamily="18" charset="0"/>
                          </a:rPr>
                          <m:t>𝟏</m:t>
                        </m:r>
                      </m:sub>
                    </m:sSub>
                  </m:oMath>
                </m:oMathPara>
              </a14:m>
              <a:endParaRPr lang="es-CO" sz="1100" b="1"/>
            </a:p>
          </xdr:txBody>
        </xdr:sp>
      </mc:Choice>
      <mc:Fallback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xmlns="" xmlns:a14="http://schemas.microsoft.com/office/drawing/2010/main" id="{7B594961-B6C0-45DD-9016-BB95D9B8F8C4}"/>
                </a:ext>
              </a:extLst>
            </xdr:cNvPr>
            <xdr:cNvSpPr txBox="1"/>
          </xdr:nvSpPr>
          <xdr:spPr>
            <a:xfrm>
              <a:off x="533400" y="7013575"/>
              <a:ext cx="1117600" cy="3254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CO" sz="1100" b="1" i="0">
                  <a:latin typeface="Cambria Math" panose="02040503050406030204" pitchFamily="18" charset="0"/>
                </a:rPr>
                <a:t>𝑺𝑫𝑹=𝑹 ̅∗𝒌_𝟏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0</xdr:col>
      <xdr:colOff>279400</xdr:colOff>
      <xdr:row>41</xdr:row>
      <xdr:rowOff>68262</xdr:rowOff>
    </xdr:from>
    <xdr:ext cx="1752600" cy="344453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14" name="CuadroTexto 13">
              <a:extLst>
                <a:ext uri="{FF2B5EF4-FFF2-40B4-BE49-F238E27FC236}">
                  <a16:creationId xmlns="" xmlns:a16="http://schemas.microsoft.com/office/drawing/2014/main" id="{00000000-0008-0000-0200-00000E000000}"/>
                </a:ext>
              </a:extLst>
            </xdr:cNvPr>
            <xdr:cNvSpPr txBox="1"/>
          </xdr:nvSpPr>
          <xdr:spPr>
            <a:xfrm>
              <a:off x="279400" y="8031162"/>
              <a:ext cx="1752600" cy="3444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CO" sz="1100" b="1"/>
                <a:t>SDM=</a:t>
              </a:r>
              <a14:m>
                <m:oMath xmlns:m="http://schemas.openxmlformats.org/officeDocument/2006/math">
                  <m:rad>
                    <m:radPr>
                      <m:degHide m:val="on"/>
                      <m:ctrlPr>
                        <a:rPr lang="es-CO" sz="1100" b="1" i="1">
                          <a:latin typeface="Cambria Math" panose="02040503050406030204" pitchFamily="18" charset="0"/>
                        </a:rPr>
                      </m:ctrlPr>
                    </m:radPr>
                    <m:deg/>
                    <m:e>
                      <m:sSup>
                        <m:sSupPr>
                          <m:ctrlPr>
                            <a:rPr lang="es-CO" sz="1100" b="1" i="1">
                              <a:latin typeface="Cambria Math" panose="02040503050406030204" pitchFamily="18" charset="0"/>
                            </a:rPr>
                          </m:ctrlPr>
                        </m:sSupPr>
                        <m:e>
                          <m:d>
                            <m:dPr>
                              <m:begChr m:val="["/>
                              <m:endChr m:val="]"/>
                              <m:ctrlPr>
                                <a:rPr lang="es-CO" sz="1100" b="1" i="1">
                                  <a:latin typeface="Cambria Math" panose="02040503050406030204" pitchFamily="18" charset="0"/>
                                </a:rPr>
                              </m:ctrlPr>
                            </m:dPr>
                            <m:e>
                              <m:r>
                                <a:rPr lang="es-CO" sz="1100" b="1" i="1">
                                  <a:latin typeface="Cambria Math" panose="02040503050406030204" pitchFamily="18" charset="0"/>
                                </a:rPr>
                                <m:t>𝑫</m:t>
                              </m:r>
                              <m:r>
                                <a:rPr lang="es-CO" sz="1100" b="1" i="1">
                                  <a:latin typeface="Cambria Math" panose="02040503050406030204" pitchFamily="18" charset="0"/>
                                </a:rPr>
                                <m:t>ⅈ</m:t>
                              </m:r>
                              <m:r>
                                <a:rPr lang="es-CO" sz="1100" b="1" i="1">
                                  <a:latin typeface="Cambria Math" panose="02040503050406030204" pitchFamily="18" charset="0"/>
                                </a:rPr>
                                <m:t>𝒇</m:t>
                              </m:r>
                              <m:acc>
                                <m:accPr>
                                  <m:chr m:val="̅"/>
                                  <m:ctrlPr>
                                    <a:rPr lang="es-CO" sz="1100" b="1" i="1">
                                      <a:latin typeface="Cambria Math" panose="02040503050406030204" pitchFamily="18" charset="0"/>
                                    </a:rPr>
                                  </m:ctrlPr>
                                </m:accPr>
                                <m:e>
                                  <m:r>
                                    <a:rPr lang="es-CO" sz="1100" b="1" i="1">
                                      <a:latin typeface="Cambria Math" panose="02040503050406030204" pitchFamily="18" charset="0"/>
                                    </a:rPr>
                                    <m:t>𝒙</m:t>
                                  </m:r>
                                </m:e>
                              </m:acc>
                              <m:r>
                                <a:rPr lang="es-CO" sz="1100" b="1" i="1">
                                  <a:latin typeface="Cambria Math" panose="02040503050406030204" pitchFamily="18" charset="0"/>
                                </a:rPr>
                                <m:t>⋅</m:t>
                              </m:r>
                              <m:sSub>
                                <m:sSubPr>
                                  <m:ctrlPr>
                                    <a:rPr lang="es-CO" sz="1100" b="1" i="1">
                                      <a:latin typeface="Cambria Math" panose="02040503050406030204" pitchFamily="18" charset="0"/>
                                    </a:rPr>
                                  </m:ctrlPr>
                                </m:sSubPr>
                                <m:e>
                                  <m:r>
                                    <a:rPr lang="es-CO" sz="1100" b="1" i="1">
                                      <a:latin typeface="Cambria Math" panose="02040503050406030204" pitchFamily="18" charset="0"/>
                                    </a:rPr>
                                    <m:t>𝒌</m:t>
                                  </m:r>
                                </m:e>
                                <m:sub>
                                  <m:r>
                                    <a:rPr lang="es-CO" sz="1100" b="1" i="1">
                                      <a:latin typeface="Cambria Math" panose="02040503050406030204" pitchFamily="18" charset="0"/>
                                    </a:rPr>
                                    <m:t>𝟐</m:t>
                                  </m:r>
                                </m:sub>
                              </m:sSub>
                            </m:e>
                          </m:d>
                        </m:e>
                        <m:sup>
                          <m:r>
                            <a:rPr lang="es-CO" sz="1100" b="1" i="1">
                              <a:latin typeface="Cambria Math" panose="02040503050406030204" pitchFamily="18" charset="0"/>
                            </a:rPr>
                            <m:t>𝟐</m:t>
                          </m:r>
                        </m:sup>
                      </m:sSup>
                      <m:r>
                        <a:rPr lang="es-CO" sz="1100" b="1" i="1">
                          <a:latin typeface="Cambria Math" panose="02040503050406030204" pitchFamily="18" charset="0"/>
                        </a:rPr>
                        <m:t>−</m:t>
                      </m:r>
                      <m:f>
                        <m:fPr>
                          <m:ctrlPr>
                            <a:rPr lang="es-CO" sz="1100" b="1" i="1">
                              <a:latin typeface="Cambria Math" panose="02040503050406030204" pitchFamily="18" charset="0"/>
                            </a:rPr>
                          </m:ctrlPr>
                        </m:fPr>
                        <m:num>
                          <m:sSup>
                            <m:sSupPr>
                              <m:ctrlPr>
                                <a:rPr lang="es-CO" sz="1100" b="1" i="1">
                                  <a:latin typeface="Cambria Math" panose="02040503050406030204" pitchFamily="18" charset="0"/>
                                </a:rPr>
                              </m:ctrlPr>
                            </m:sSupPr>
                            <m:e>
                              <m:d>
                                <m:dPr>
                                  <m:ctrlPr>
                                    <a:rPr lang="es-CO" sz="1100" b="1" i="1">
                                      <a:latin typeface="Cambria Math" panose="02040503050406030204" pitchFamily="18" charset="0"/>
                                    </a:rPr>
                                  </m:ctrlPr>
                                </m:dPr>
                                <m:e>
                                  <m:r>
                                    <a:rPr lang="es-CO" sz="1100" b="1" i="1">
                                      <a:latin typeface="Cambria Math" panose="02040503050406030204" pitchFamily="18" charset="0"/>
                                    </a:rPr>
                                    <m:t>𝑺𝑫𝑹</m:t>
                                  </m:r>
                                </m:e>
                              </m:d>
                            </m:e>
                            <m:sup>
                              <m:r>
                                <a:rPr lang="es-CO" sz="1100" b="1" i="1">
                                  <a:latin typeface="Cambria Math" panose="02040503050406030204" pitchFamily="18" charset="0"/>
                                </a:rPr>
                                <m:t>𝟐</m:t>
                              </m:r>
                            </m:sup>
                          </m:sSup>
                        </m:num>
                        <m:den>
                          <m:r>
                            <a:rPr lang="es-CO" sz="1100" b="1" i="1">
                              <a:latin typeface="Cambria Math" panose="02040503050406030204" pitchFamily="18" charset="0"/>
                            </a:rPr>
                            <m:t>𝒏</m:t>
                          </m:r>
                          <m:r>
                            <a:rPr lang="es-CO" sz="1100" b="1" i="1">
                              <a:latin typeface="Cambria Math" panose="02040503050406030204" pitchFamily="18" charset="0"/>
                            </a:rPr>
                            <m:t>⋅</m:t>
                          </m:r>
                          <m:r>
                            <a:rPr lang="es-CO" sz="1100" b="1" i="1">
                              <a:latin typeface="Cambria Math" panose="02040503050406030204" pitchFamily="18" charset="0"/>
                            </a:rPr>
                            <m:t>𝒓</m:t>
                          </m:r>
                        </m:den>
                      </m:f>
                    </m:e>
                  </m:rad>
                </m:oMath>
              </a14:m>
              <a:endParaRPr lang="es-CO" sz="1100" b="1"/>
            </a:p>
          </xdr:txBody>
        </xdr:sp>
      </mc:Choice>
      <mc:Fallback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xmlns="" xmlns:a14="http://schemas.microsoft.com/office/drawing/2010/main" id="{DFD48CAD-E1D8-46A1-9980-5D8C8742BCA6}"/>
                </a:ext>
              </a:extLst>
            </xdr:cNvPr>
            <xdr:cNvSpPr txBox="1"/>
          </xdr:nvSpPr>
          <xdr:spPr>
            <a:xfrm>
              <a:off x="279400" y="8031162"/>
              <a:ext cx="1752600" cy="3444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CO" sz="1100" b="1"/>
                <a:t>SDM=</a:t>
              </a:r>
              <a:r>
                <a:rPr lang="es-CO" sz="1100" b="1" i="0">
                  <a:latin typeface="Cambria Math" panose="02040503050406030204" pitchFamily="18" charset="0"/>
                </a:rPr>
                <a:t>√([𝑫ⅈ𝒇𝒙 ̅⋅𝒌_𝟐 ]^𝟐−(𝑺𝑫𝑹)^𝟐/(𝒏⋅𝒓))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0</xdr:col>
      <xdr:colOff>206375</xdr:colOff>
      <xdr:row>48</xdr:row>
      <xdr:rowOff>23813</xdr:rowOff>
    </xdr:from>
    <xdr:ext cx="1676399" cy="204993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15" name="CuadroTexto 14">
              <a:extLst>
                <a:ext uri="{FF2B5EF4-FFF2-40B4-BE49-F238E27FC236}">
                  <a16:creationId xmlns="" xmlns:a16="http://schemas.microsoft.com/office/drawing/2014/main" id="{00000000-0008-0000-0200-00000F000000}"/>
                </a:ext>
              </a:extLst>
            </xdr:cNvPr>
            <xdr:cNvSpPr txBox="1"/>
          </xdr:nvSpPr>
          <xdr:spPr>
            <a:xfrm>
              <a:off x="206375" y="9320213"/>
              <a:ext cx="1676399" cy="2049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CO" sz="1100" b="1"/>
                <a:t>R&amp;R=</a:t>
              </a:r>
              <a14:m>
                <m:oMath xmlns:m="http://schemas.openxmlformats.org/officeDocument/2006/math">
                  <m:rad>
                    <m:radPr>
                      <m:degHide m:val="on"/>
                      <m:ctrlPr>
                        <a:rPr lang="es-CO" sz="1100" b="1" i="1">
                          <a:latin typeface="Cambria Math" panose="02040503050406030204" pitchFamily="18" charset="0"/>
                        </a:rPr>
                      </m:ctrlPr>
                    </m:radPr>
                    <m:deg/>
                    <m:e>
                      <m:sSup>
                        <m:sSupPr>
                          <m:ctrlPr>
                            <a:rPr lang="es-CO" sz="1100" b="1" i="1">
                              <a:latin typeface="Cambria Math" panose="02040503050406030204" pitchFamily="18" charset="0"/>
                            </a:rPr>
                          </m:ctrlPr>
                        </m:sSupPr>
                        <m:e>
                          <m:d>
                            <m:dPr>
                              <m:begChr m:val="["/>
                              <m:endChr m:val="]"/>
                              <m:ctrlPr>
                                <a:rPr lang="es-CO" sz="1100" b="1" i="1">
                                  <a:latin typeface="Cambria Math" panose="02040503050406030204" pitchFamily="18" charset="0"/>
                                </a:rPr>
                              </m:ctrlPr>
                            </m:dPr>
                            <m:e>
                              <m:r>
                                <a:rPr lang="es-CO" sz="1100" b="1" i="1">
                                  <a:latin typeface="Cambria Math" panose="02040503050406030204" pitchFamily="18" charset="0"/>
                                </a:rPr>
                                <m:t>𝑺𝑫𝑹</m:t>
                              </m:r>
                            </m:e>
                          </m:d>
                        </m:e>
                        <m:sup>
                          <m:r>
                            <a:rPr lang="es-CO" sz="1100" b="1" i="1">
                              <a:latin typeface="Cambria Math" panose="02040503050406030204" pitchFamily="18" charset="0"/>
                            </a:rPr>
                            <m:t>𝟐</m:t>
                          </m:r>
                        </m:sup>
                      </m:sSup>
                      <m:r>
                        <a:rPr lang="es-CO" sz="1100" b="1" i="1">
                          <a:latin typeface="Cambria Math" panose="02040503050406030204" pitchFamily="18" charset="0"/>
                        </a:rPr>
                        <m:t>+(</m:t>
                      </m:r>
                      <m:r>
                        <a:rPr lang="es-CO" sz="1100" b="1" i="1">
                          <a:latin typeface="Cambria Math" panose="02040503050406030204" pitchFamily="18" charset="0"/>
                        </a:rPr>
                        <m:t>𝑺𝑫𝑴</m:t>
                      </m:r>
                      <m:r>
                        <a:rPr lang="es-CO" sz="1100" b="1" i="1">
                          <a:latin typeface="Cambria Math" panose="02040503050406030204" pitchFamily="18" charset="0"/>
                        </a:rPr>
                        <m:t>)</m:t>
                      </m:r>
                      <m:r>
                        <a:rPr lang="es-CO" sz="1100" b="1" i="1" baseline="30000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𝟐</m:t>
                      </m:r>
                    </m:e>
                  </m:rad>
                </m:oMath>
              </a14:m>
              <a:endParaRPr lang="es-CO" sz="1100" b="1"/>
            </a:p>
          </xdr:txBody>
        </xdr:sp>
      </mc:Choice>
      <mc:Fallback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xmlns="" xmlns:a14="http://schemas.microsoft.com/office/drawing/2010/main" id="{8EC49FE3-CE26-40AA-B747-68FC64BC9684}"/>
                </a:ext>
              </a:extLst>
            </xdr:cNvPr>
            <xdr:cNvSpPr txBox="1"/>
          </xdr:nvSpPr>
          <xdr:spPr>
            <a:xfrm>
              <a:off x="206375" y="9320213"/>
              <a:ext cx="1676399" cy="20499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r>
                <a:rPr lang="es-CO" sz="1100" b="1"/>
                <a:t>R&amp;R=</a:t>
              </a:r>
              <a:r>
                <a:rPr lang="es-CO" sz="1100" b="1" i="0">
                  <a:latin typeface="Cambria Math" panose="02040503050406030204" pitchFamily="18" charset="0"/>
                </a:rPr>
                <a:t>√([𝑺𝑫𝑹]^𝟐+(𝑺𝑫𝑴)</a:t>
              </a:r>
              <a:r>
                <a:rPr lang="es-CO" sz="1100" b="1" i="0" baseline="300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𝟐)</a:t>
              </a:r>
              <a:endParaRPr lang="es-CO" sz="1100" b="1"/>
            </a:p>
          </xdr:txBody>
        </xdr:sp>
      </mc:Fallback>
    </mc:AlternateContent>
    <xdr:clientData/>
  </xdr:oneCellAnchor>
  <xdr:oneCellAnchor>
    <xdr:from>
      <xdr:col>5</xdr:col>
      <xdr:colOff>71437</xdr:colOff>
      <xdr:row>48</xdr:row>
      <xdr:rowOff>11906</xdr:rowOff>
    </xdr:from>
    <xdr:ext cx="2230437" cy="297656"/>
    <mc:AlternateContent xmlns:mc="http://schemas.openxmlformats.org/markup-compatibility/2006">
      <mc:Choice xmlns:a14="http://schemas.microsoft.com/office/drawing/2010/main" xmlns="" Requires="a14">
        <xdr:sp macro="" textlink="">
          <xdr:nvSpPr>
            <xdr:cNvPr id="16" name="CuadroTexto 15">
              <a:extLst>
                <a:ext uri="{FF2B5EF4-FFF2-40B4-BE49-F238E27FC236}">
                  <a16:creationId xmlns="" xmlns:a16="http://schemas.microsoft.com/office/drawing/2014/main" id="{00000000-0008-0000-0200-000010000000}"/>
                </a:ext>
              </a:extLst>
            </xdr:cNvPr>
            <xdr:cNvSpPr txBox="1"/>
          </xdr:nvSpPr>
          <xdr:spPr>
            <a:xfrm>
              <a:off x="3871912" y="9308306"/>
              <a:ext cx="2230437" cy="2976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ctr"/>
              <a:r>
                <a:rPr lang="es-CO" sz="1100" b="1"/>
                <a:t>%R&amp;R=</a:t>
              </a:r>
              <a14:m>
                <m:oMath xmlns:m="http://schemas.openxmlformats.org/officeDocument/2006/math">
                  <m:rad>
                    <m:radPr>
                      <m:degHide m:val="on"/>
                      <m:ctrlPr>
                        <a:rPr lang="es-CO" sz="1100" b="1" i="1">
                          <a:latin typeface="Cambria Math" panose="02040503050406030204" pitchFamily="18" charset="0"/>
                        </a:rPr>
                      </m:ctrlPr>
                    </m:radPr>
                    <m:deg/>
                    <m:e>
                      <m:sSup>
                        <m:sSupPr>
                          <m:ctrlPr>
                            <a:rPr lang="es-CO" sz="1100" b="1" i="1">
                              <a:latin typeface="Cambria Math" panose="02040503050406030204" pitchFamily="18" charset="0"/>
                            </a:rPr>
                          </m:ctrlPr>
                        </m:sSupPr>
                        <m:e>
                          <m:d>
                            <m:dPr>
                              <m:begChr m:val="["/>
                              <m:endChr m:val="]"/>
                              <m:ctrlPr>
                                <a:rPr lang="es-CO" sz="1100" b="1" i="1">
                                  <a:latin typeface="Cambria Math" panose="02040503050406030204" pitchFamily="18" charset="0"/>
                                </a:rPr>
                              </m:ctrlPr>
                            </m:dPr>
                            <m:e>
                              <m:r>
                                <a:rPr lang="es-CO" sz="1100" b="1" i="1">
                                  <a:latin typeface="Cambria Math" panose="02040503050406030204" pitchFamily="18" charset="0"/>
                                </a:rPr>
                                <m:t>%</m:t>
                              </m:r>
                              <m:r>
                                <a:rPr lang="es-CO" sz="1100" b="1" i="1">
                                  <a:latin typeface="Cambria Math" panose="02040503050406030204" pitchFamily="18" charset="0"/>
                                </a:rPr>
                                <m:t>𝑺𝑫𝑹</m:t>
                              </m:r>
                            </m:e>
                          </m:d>
                        </m:e>
                        <m:sup>
                          <m:r>
                            <a:rPr lang="es-CO" sz="1100" b="1" i="1">
                              <a:latin typeface="Cambria Math" panose="02040503050406030204" pitchFamily="18" charset="0"/>
                            </a:rPr>
                            <m:t>𝟐</m:t>
                          </m:r>
                        </m:sup>
                      </m:sSup>
                      <m:r>
                        <a:rPr lang="es-CO" sz="1100" b="1" i="1">
                          <a:latin typeface="Cambria Math" panose="02040503050406030204" pitchFamily="18" charset="0"/>
                        </a:rPr>
                        <m:t>+(%</m:t>
                      </m:r>
                      <m:r>
                        <a:rPr lang="es-CO" sz="1100" b="1" i="1">
                          <a:latin typeface="Cambria Math" panose="02040503050406030204" pitchFamily="18" charset="0"/>
                        </a:rPr>
                        <m:t>𝑺𝑫𝑴</m:t>
                      </m:r>
                      <m:r>
                        <a:rPr lang="es-CO" sz="1100" b="1" i="1">
                          <a:latin typeface="Cambria Math" panose="02040503050406030204" pitchFamily="18" charset="0"/>
                        </a:rPr>
                        <m:t>)</m:t>
                      </m:r>
                      <m:r>
                        <a:rPr lang="es-CO" sz="1100" b="1" i="1" baseline="30000">
                          <a:solidFill>
                            <a:schemeClr val="tx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𝟐</m:t>
                      </m:r>
                    </m:e>
                  </m:rad>
                </m:oMath>
              </a14:m>
              <a:endParaRPr lang="es-CO" sz="1100" b="1"/>
            </a:p>
          </xdr:txBody>
        </xdr:sp>
      </mc:Choice>
      <mc:Fallback>
        <xdr:sp macro="" textlink="">
          <xdr:nvSpPr>
            <xdr:cNvPr id="16" name="CuadroTexto 15">
              <a:extLst>
                <a:ext uri="{FF2B5EF4-FFF2-40B4-BE49-F238E27FC236}">
                  <a16:creationId xmlns:a16="http://schemas.microsoft.com/office/drawing/2014/main" xmlns="" xmlns:a14="http://schemas.microsoft.com/office/drawing/2010/main" id="{EDC098B8-BEFE-4349-9F89-CBA49255DAD5}"/>
                </a:ext>
              </a:extLst>
            </xdr:cNvPr>
            <xdr:cNvSpPr txBox="1"/>
          </xdr:nvSpPr>
          <xdr:spPr>
            <a:xfrm>
              <a:off x="3871912" y="9308306"/>
              <a:ext cx="2230437" cy="29765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ctr">
              <a:noAutofit/>
            </a:bodyPr>
            <a:lstStyle/>
            <a:p>
              <a:pPr algn="ctr"/>
              <a:r>
                <a:rPr lang="es-CO" sz="1100" b="1"/>
                <a:t>%R&amp;R=</a:t>
              </a:r>
              <a:r>
                <a:rPr lang="es-CO" sz="1100" b="1" i="0">
                  <a:latin typeface="Cambria Math" panose="02040503050406030204" pitchFamily="18" charset="0"/>
                </a:rPr>
                <a:t>√([%𝑺𝑫𝑹]^𝟐+(%𝑺𝑫𝑴)</a:t>
              </a:r>
              <a:r>
                <a:rPr lang="es-CO" sz="1100" b="1" i="0" baseline="3000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𝟐)</a:t>
              </a:r>
              <a:endParaRPr lang="es-CO" sz="1100" b="1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55</xdr:row>
      <xdr:rowOff>50921</xdr:rowOff>
    </xdr:from>
    <xdr:to>
      <xdr:col>5</xdr:col>
      <xdr:colOff>704850</xdr:colOff>
      <xdr:row>69</xdr:row>
      <xdr:rowOff>158871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106</xdr:row>
      <xdr:rowOff>63500</xdr:rowOff>
    </xdr:from>
    <xdr:to>
      <xdr:col>5</xdr:col>
      <xdr:colOff>714375</xdr:colOff>
      <xdr:row>132</xdr:row>
      <xdr:rowOff>156307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166</xdr:row>
      <xdr:rowOff>48853</xdr:rowOff>
    </xdr:from>
    <xdr:to>
      <xdr:col>5</xdr:col>
      <xdr:colOff>704850</xdr:colOff>
      <xdr:row>180</xdr:row>
      <xdr:rowOff>125053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81822</xdr:colOff>
      <xdr:row>55</xdr:row>
      <xdr:rowOff>140677</xdr:rowOff>
    </xdr:from>
    <xdr:to>
      <xdr:col>11</xdr:col>
      <xdr:colOff>729030</xdr:colOff>
      <xdr:row>68</xdr:row>
      <xdr:rowOff>150203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8549</xdr:colOff>
      <xdr:row>92</xdr:row>
      <xdr:rowOff>79375</xdr:rowOff>
    </xdr:from>
    <xdr:to>
      <xdr:col>11</xdr:col>
      <xdr:colOff>680183</xdr:colOff>
      <xdr:row>105</xdr:row>
      <xdr:rowOff>152644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xmlns="" id="{A4477249-D536-4EF9-8241-B7E77A1F7F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41</xdr:row>
      <xdr:rowOff>25277</xdr:rowOff>
    </xdr:from>
    <xdr:to>
      <xdr:col>5</xdr:col>
      <xdr:colOff>704850</xdr:colOff>
      <xdr:row>55</xdr:row>
      <xdr:rowOff>150322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31750</xdr:colOff>
      <xdr:row>74</xdr:row>
      <xdr:rowOff>136769</xdr:rowOff>
    </xdr:from>
    <xdr:to>
      <xdr:col>5</xdr:col>
      <xdr:colOff>736600</xdr:colOff>
      <xdr:row>89</xdr:row>
      <xdr:rowOff>148981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65947</xdr:colOff>
      <xdr:row>40</xdr:row>
      <xdr:rowOff>126024</xdr:rowOff>
    </xdr:from>
    <xdr:to>
      <xdr:col>11</xdr:col>
      <xdr:colOff>713155</xdr:colOff>
      <xdr:row>53</xdr:row>
      <xdr:rowOff>135550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56174</xdr:colOff>
      <xdr:row>73</xdr:row>
      <xdr:rowOff>31750</xdr:rowOff>
    </xdr:from>
    <xdr:to>
      <xdr:col>11</xdr:col>
      <xdr:colOff>727808</xdr:colOff>
      <xdr:row>86</xdr:row>
      <xdr:rowOff>105019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xmlns="" id="{A4477249-D536-4EF9-8241-B7E77A1F7F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112</xdr:row>
      <xdr:rowOff>0</xdr:rowOff>
    </xdr:from>
    <xdr:to>
      <xdr:col>5</xdr:col>
      <xdr:colOff>704850</xdr:colOff>
      <xdr:row>125</xdr:row>
      <xdr:rowOff>176334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31750</xdr:colOff>
      <xdr:row>146</xdr:row>
      <xdr:rowOff>0</xdr:rowOff>
    </xdr:from>
    <xdr:to>
      <xdr:col>5</xdr:col>
      <xdr:colOff>736600</xdr:colOff>
      <xdr:row>160</xdr:row>
      <xdr:rowOff>125045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79375</xdr:colOff>
      <xdr:row>180</xdr:row>
      <xdr:rowOff>15875</xdr:rowOff>
    </xdr:from>
    <xdr:to>
      <xdr:col>5</xdr:col>
      <xdr:colOff>784225</xdr:colOff>
      <xdr:row>194</xdr:row>
      <xdr:rowOff>140920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217</xdr:row>
      <xdr:rowOff>31750</xdr:rowOff>
    </xdr:from>
    <xdr:to>
      <xdr:col>5</xdr:col>
      <xdr:colOff>704850</xdr:colOff>
      <xdr:row>231</xdr:row>
      <xdr:rowOff>156795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252</xdr:row>
      <xdr:rowOff>0</xdr:rowOff>
    </xdr:from>
    <xdr:to>
      <xdr:col>5</xdr:col>
      <xdr:colOff>704850</xdr:colOff>
      <xdr:row>266</xdr:row>
      <xdr:rowOff>125046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287</xdr:row>
      <xdr:rowOff>0</xdr:rowOff>
    </xdr:from>
    <xdr:to>
      <xdr:col>5</xdr:col>
      <xdr:colOff>704850</xdr:colOff>
      <xdr:row>301</xdr:row>
      <xdr:rowOff>125045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323</xdr:row>
      <xdr:rowOff>0</xdr:rowOff>
    </xdr:from>
    <xdr:to>
      <xdr:col>5</xdr:col>
      <xdr:colOff>704850</xdr:colOff>
      <xdr:row>337</xdr:row>
      <xdr:rowOff>125046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356</xdr:row>
      <xdr:rowOff>0</xdr:rowOff>
    </xdr:from>
    <xdr:to>
      <xdr:col>5</xdr:col>
      <xdr:colOff>704850</xdr:colOff>
      <xdr:row>370</xdr:row>
      <xdr:rowOff>125045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24423</xdr:colOff>
      <xdr:row>54</xdr:row>
      <xdr:rowOff>170961</xdr:rowOff>
    </xdr:from>
    <xdr:to>
      <xdr:col>6</xdr:col>
      <xdr:colOff>696055</xdr:colOff>
      <xdr:row>67</xdr:row>
      <xdr:rowOff>156064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12211</xdr:colOff>
      <xdr:row>100</xdr:row>
      <xdr:rowOff>170961</xdr:rowOff>
    </xdr:from>
    <xdr:to>
      <xdr:col>6</xdr:col>
      <xdr:colOff>683843</xdr:colOff>
      <xdr:row>113</xdr:row>
      <xdr:rowOff>180487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146</xdr:row>
      <xdr:rowOff>111125</xdr:rowOff>
    </xdr:from>
    <xdr:to>
      <xdr:col>6</xdr:col>
      <xdr:colOff>671632</xdr:colOff>
      <xdr:row>159</xdr:row>
      <xdr:rowOff>120651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115"/>
  <sheetViews>
    <sheetView showGridLines="0" tabSelected="1" view="pageBreakPreview" topLeftCell="A38" zoomScale="60" zoomScaleNormal="100" workbookViewId="0">
      <selection activeCell="L61" sqref="L61"/>
    </sheetView>
  </sheetViews>
  <sheetFormatPr baseColWidth="10" defaultRowHeight="15"/>
  <cols>
    <col min="1" max="1" width="15.7109375" customWidth="1"/>
    <col min="2" max="2" width="17.140625" customWidth="1"/>
    <col min="3" max="3" width="13.5703125" customWidth="1"/>
    <col min="5" max="5" width="13.28515625" customWidth="1"/>
    <col min="7" max="7" width="14.5703125" customWidth="1"/>
    <col min="8" max="8" width="18.7109375" customWidth="1"/>
    <col min="9" max="9" width="14.5703125" customWidth="1"/>
    <col min="10" max="10" width="15.28515625" customWidth="1"/>
    <col min="11" max="14" width="14.28515625" customWidth="1"/>
  </cols>
  <sheetData>
    <row r="1" spans="1:17" ht="11.25" customHeight="1"/>
    <row r="2" spans="1:17" ht="15.75">
      <c r="A2" s="85" t="s">
        <v>151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</row>
    <row r="3" spans="1:17" ht="15.75" hidden="1">
      <c r="A3" s="81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</row>
    <row r="4" spans="1:17" ht="7.5" customHeight="1">
      <c r="A4" s="87" t="s">
        <v>145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</row>
    <row r="5" spans="1:17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</row>
    <row r="6" spans="1:17" ht="15.75" thickBot="1"/>
    <row r="7" spans="1:17" ht="15" customHeight="1">
      <c r="B7" s="106" t="s">
        <v>2</v>
      </c>
      <c r="C7" s="97" t="s">
        <v>0</v>
      </c>
      <c r="D7" s="97"/>
      <c r="E7" s="97" t="s">
        <v>1</v>
      </c>
      <c r="F7" s="97"/>
      <c r="G7" s="97" t="s">
        <v>3</v>
      </c>
      <c r="H7" s="98"/>
      <c r="J7" s="93" t="s">
        <v>144</v>
      </c>
      <c r="K7" s="93" t="s">
        <v>4</v>
      </c>
      <c r="L7" s="93" t="s">
        <v>5</v>
      </c>
      <c r="M7" s="93" t="s">
        <v>6</v>
      </c>
      <c r="N7" s="93" t="s">
        <v>7</v>
      </c>
    </row>
    <row r="8" spans="1:17" ht="29.25" customHeight="1" thickBot="1">
      <c r="B8" s="107"/>
      <c r="C8" s="99"/>
      <c r="D8" s="99"/>
      <c r="E8" s="99"/>
      <c r="F8" s="99"/>
      <c r="G8" s="99"/>
      <c r="H8" s="100"/>
      <c r="J8" s="101"/>
      <c r="K8" s="101"/>
      <c r="L8" s="101"/>
      <c r="M8" s="101"/>
      <c r="N8" s="101"/>
      <c r="P8" s="5"/>
    </row>
    <row r="9" spans="1:17">
      <c r="B9" s="6">
        <v>1</v>
      </c>
      <c r="C9" s="16">
        <v>3</v>
      </c>
      <c r="D9" s="16">
        <v>2.95</v>
      </c>
      <c r="E9" s="16">
        <v>2.4</v>
      </c>
      <c r="F9" s="16">
        <v>2.5</v>
      </c>
      <c r="G9" s="16">
        <v>2.5</v>
      </c>
      <c r="H9" s="16">
        <v>2.5499999999999998</v>
      </c>
      <c r="J9" s="74">
        <f>C9+D9</f>
        <v>5.95</v>
      </c>
      <c r="K9" s="74">
        <f>E9+F9</f>
        <v>4.9000000000000004</v>
      </c>
      <c r="L9" s="74">
        <f>G9+H9</f>
        <v>5.05</v>
      </c>
      <c r="M9" s="74">
        <f>SUM(C9:H9)</f>
        <v>15.899999999999999</v>
      </c>
      <c r="N9" s="74">
        <f>M9^2</f>
        <v>252.80999999999995</v>
      </c>
      <c r="P9" s="7"/>
      <c r="Q9" s="7"/>
    </row>
    <row r="10" spans="1:17">
      <c r="B10" s="2">
        <v>2</v>
      </c>
      <c r="C10" s="16">
        <v>2.95</v>
      </c>
      <c r="D10" s="16">
        <v>3</v>
      </c>
      <c r="E10" s="16">
        <v>3</v>
      </c>
      <c r="F10" s="16">
        <v>3</v>
      </c>
      <c r="G10" s="16">
        <v>3</v>
      </c>
      <c r="H10" s="16">
        <v>2.95</v>
      </c>
      <c r="J10" s="2">
        <f t="shared" ref="J10:J18" si="0">C10+D10</f>
        <v>5.95</v>
      </c>
      <c r="K10" s="74">
        <f t="shared" ref="K10:K18" si="1">E10+F10</f>
        <v>6</v>
      </c>
      <c r="L10" s="74">
        <f t="shared" ref="L10:L18" si="2">G10+H10</f>
        <v>5.95</v>
      </c>
      <c r="M10" s="74">
        <f t="shared" ref="M10:M18" si="3">SUM(C10:H10)</f>
        <v>17.899999999999999</v>
      </c>
      <c r="N10" s="74">
        <f t="shared" ref="N10:N18" si="4">M10^2</f>
        <v>320.40999999999997</v>
      </c>
      <c r="P10" s="7"/>
      <c r="Q10" s="7"/>
    </row>
    <row r="11" spans="1:17">
      <c r="B11" s="2">
        <v>3</v>
      </c>
      <c r="C11" s="16">
        <v>2.15</v>
      </c>
      <c r="D11" s="16">
        <v>2.2000000000000002</v>
      </c>
      <c r="E11" s="16">
        <v>2.1</v>
      </c>
      <c r="F11" s="16">
        <v>2.15</v>
      </c>
      <c r="G11" s="16">
        <v>2.15</v>
      </c>
      <c r="H11" s="16">
        <v>2.2000000000000002</v>
      </c>
      <c r="J11" s="2">
        <f t="shared" si="0"/>
        <v>4.3499999999999996</v>
      </c>
      <c r="K11" s="74">
        <f t="shared" si="1"/>
        <v>4.25</v>
      </c>
      <c r="L11" s="74">
        <f t="shared" si="2"/>
        <v>4.3499999999999996</v>
      </c>
      <c r="M11" s="74">
        <f t="shared" si="3"/>
        <v>12.95</v>
      </c>
      <c r="N11" s="74">
        <f t="shared" si="4"/>
        <v>167.70249999999999</v>
      </c>
      <c r="P11" s="7"/>
      <c r="Q11" s="7"/>
    </row>
    <row r="12" spans="1:17">
      <c r="B12" s="2">
        <v>4</v>
      </c>
      <c r="C12" s="16">
        <v>2.95</v>
      </c>
      <c r="D12" s="16">
        <v>3</v>
      </c>
      <c r="E12" s="16">
        <v>3</v>
      </c>
      <c r="F12" s="16">
        <v>2.9</v>
      </c>
      <c r="G12" s="16">
        <v>3</v>
      </c>
      <c r="H12" s="16">
        <v>2.95</v>
      </c>
      <c r="J12" s="2">
        <f t="shared" si="0"/>
        <v>5.95</v>
      </c>
      <c r="K12" s="74">
        <f t="shared" si="1"/>
        <v>5.9</v>
      </c>
      <c r="L12" s="74">
        <f t="shared" si="2"/>
        <v>5.95</v>
      </c>
      <c r="M12" s="74">
        <f t="shared" si="3"/>
        <v>17.8</v>
      </c>
      <c r="N12" s="74">
        <f t="shared" si="4"/>
        <v>316.84000000000003</v>
      </c>
      <c r="O12" s="7"/>
      <c r="P12" s="7"/>
      <c r="Q12" s="7"/>
    </row>
    <row r="13" spans="1:17">
      <c r="B13" s="2">
        <v>5</v>
      </c>
      <c r="C13" s="16">
        <v>2.9</v>
      </c>
      <c r="D13" s="16">
        <v>2.95</v>
      </c>
      <c r="E13" s="16">
        <v>2.9</v>
      </c>
      <c r="F13" s="16">
        <v>2.9</v>
      </c>
      <c r="G13" s="16">
        <v>3</v>
      </c>
      <c r="H13" s="16">
        <v>3.05</v>
      </c>
      <c r="J13" s="2">
        <f t="shared" si="0"/>
        <v>5.85</v>
      </c>
      <c r="K13" s="74">
        <f t="shared" si="1"/>
        <v>5.8</v>
      </c>
      <c r="L13" s="74">
        <f t="shared" si="2"/>
        <v>6.05</v>
      </c>
      <c r="M13" s="74">
        <f t="shared" si="3"/>
        <v>17.7</v>
      </c>
      <c r="N13" s="74">
        <f t="shared" si="4"/>
        <v>313.28999999999996</v>
      </c>
      <c r="O13" s="7"/>
      <c r="P13" s="7"/>
      <c r="Q13" s="7"/>
    </row>
    <row r="14" spans="1:17">
      <c r="B14" s="2">
        <v>6</v>
      </c>
      <c r="C14" s="16">
        <v>3</v>
      </c>
      <c r="D14" s="16">
        <v>2.95</v>
      </c>
      <c r="E14" s="16">
        <v>2.9</v>
      </c>
      <c r="F14" s="16">
        <v>2.95</v>
      </c>
      <c r="G14" s="16">
        <v>3</v>
      </c>
      <c r="H14" s="16">
        <v>3</v>
      </c>
      <c r="J14" s="2">
        <f t="shared" si="0"/>
        <v>5.95</v>
      </c>
      <c r="K14" s="74">
        <f t="shared" si="1"/>
        <v>5.85</v>
      </c>
      <c r="L14" s="74">
        <f t="shared" si="2"/>
        <v>6</v>
      </c>
      <c r="M14" s="74">
        <f t="shared" si="3"/>
        <v>17.8</v>
      </c>
      <c r="N14" s="74">
        <f t="shared" si="4"/>
        <v>316.84000000000003</v>
      </c>
      <c r="O14" s="7"/>
      <c r="P14" s="7"/>
      <c r="Q14" s="7"/>
    </row>
    <row r="15" spans="1:17">
      <c r="B15" s="2">
        <v>7</v>
      </c>
      <c r="C15" s="17">
        <v>2.95</v>
      </c>
      <c r="D15" s="17">
        <v>2.9</v>
      </c>
      <c r="E15" s="17">
        <v>2.8</v>
      </c>
      <c r="F15" s="17">
        <v>2.85</v>
      </c>
      <c r="G15" s="17">
        <v>3</v>
      </c>
      <c r="H15" s="17">
        <v>2.9</v>
      </c>
      <c r="J15" s="2">
        <f t="shared" si="0"/>
        <v>5.85</v>
      </c>
      <c r="K15" s="74">
        <f t="shared" si="1"/>
        <v>5.65</v>
      </c>
      <c r="L15" s="74">
        <f t="shared" si="2"/>
        <v>5.9</v>
      </c>
      <c r="M15" s="74">
        <f t="shared" si="3"/>
        <v>17.399999999999999</v>
      </c>
      <c r="N15" s="74">
        <f t="shared" si="4"/>
        <v>302.75999999999993</v>
      </c>
      <c r="O15" s="7"/>
      <c r="P15" s="7"/>
      <c r="Q15" s="7"/>
    </row>
    <row r="16" spans="1:17">
      <c r="B16" s="2">
        <v>8</v>
      </c>
      <c r="C16" s="16">
        <v>3.35</v>
      </c>
      <c r="D16" s="16">
        <v>3.3</v>
      </c>
      <c r="E16" s="16">
        <v>3.3</v>
      </c>
      <c r="F16" s="16">
        <v>3.3</v>
      </c>
      <c r="G16" s="16">
        <v>3.4</v>
      </c>
      <c r="H16" s="16">
        <v>3.3</v>
      </c>
      <c r="J16" s="2">
        <f t="shared" si="0"/>
        <v>6.65</v>
      </c>
      <c r="K16" s="74">
        <f t="shared" si="1"/>
        <v>6.6</v>
      </c>
      <c r="L16" s="74">
        <f t="shared" si="2"/>
        <v>6.6999999999999993</v>
      </c>
      <c r="M16" s="74">
        <f t="shared" si="3"/>
        <v>19.95</v>
      </c>
      <c r="N16" s="74">
        <f t="shared" si="4"/>
        <v>398.0025</v>
      </c>
      <c r="O16" s="7"/>
      <c r="P16" s="7"/>
      <c r="Q16" s="7"/>
    </row>
    <row r="17" spans="1:17">
      <c r="B17" s="2">
        <v>9</v>
      </c>
      <c r="C17" s="16">
        <v>2.4500000000000002</v>
      </c>
      <c r="D17" s="16">
        <v>2.5</v>
      </c>
      <c r="E17" s="16">
        <v>2.35</v>
      </c>
      <c r="F17" s="16">
        <v>2.4</v>
      </c>
      <c r="G17" s="16">
        <v>2.5</v>
      </c>
      <c r="H17" s="16">
        <v>2.4500000000000002</v>
      </c>
      <c r="J17" s="2">
        <f t="shared" si="0"/>
        <v>4.95</v>
      </c>
      <c r="K17" s="74">
        <f t="shared" si="1"/>
        <v>4.75</v>
      </c>
      <c r="L17" s="74">
        <f t="shared" si="2"/>
        <v>4.95</v>
      </c>
      <c r="M17" s="74">
        <f t="shared" si="3"/>
        <v>14.650000000000002</v>
      </c>
      <c r="N17" s="74">
        <f t="shared" si="4"/>
        <v>214.62250000000006</v>
      </c>
      <c r="O17" s="7"/>
      <c r="P17" s="7"/>
      <c r="Q17" s="7"/>
    </row>
    <row r="18" spans="1:17">
      <c r="B18" s="2">
        <v>10</v>
      </c>
      <c r="C18" s="16">
        <v>3</v>
      </c>
      <c r="D18" s="16">
        <v>3.05</v>
      </c>
      <c r="E18" s="16">
        <v>3</v>
      </c>
      <c r="F18" s="16">
        <v>3.05</v>
      </c>
      <c r="G18" s="16">
        <v>3</v>
      </c>
      <c r="H18" s="16">
        <v>3.1</v>
      </c>
      <c r="J18" s="2">
        <f t="shared" si="0"/>
        <v>6.05</v>
      </c>
      <c r="K18" s="74">
        <f t="shared" si="1"/>
        <v>6.05</v>
      </c>
      <c r="L18" s="74">
        <f t="shared" si="2"/>
        <v>6.1</v>
      </c>
      <c r="M18" s="74">
        <f t="shared" si="3"/>
        <v>18.200000000000003</v>
      </c>
      <c r="N18" s="74">
        <f t="shared" si="4"/>
        <v>331.24000000000012</v>
      </c>
      <c r="O18" s="7"/>
      <c r="P18" s="7"/>
      <c r="Q18" s="7"/>
    </row>
    <row r="19" spans="1:17" ht="15.75">
      <c r="B19" s="8" t="s">
        <v>8</v>
      </c>
      <c r="C19" s="108">
        <f>SUM(C9:D18)</f>
        <v>57.5</v>
      </c>
      <c r="D19" s="108"/>
      <c r="E19" s="108">
        <f>SUM(E9:F18)</f>
        <v>55.749999999999986</v>
      </c>
      <c r="F19" s="108"/>
      <c r="G19" s="108">
        <f>SUM(G9:H18)</f>
        <v>57</v>
      </c>
      <c r="H19" s="108"/>
      <c r="J19" s="1"/>
      <c r="K19" s="1"/>
      <c r="L19" s="1"/>
      <c r="O19" s="7"/>
      <c r="P19" s="7"/>
      <c r="Q19" s="7"/>
    </row>
    <row r="20" spans="1:17">
      <c r="B20" s="1"/>
      <c r="C20" s="1"/>
      <c r="D20" s="1"/>
      <c r="E20" s="1"/>
      <c r="F20" s="1"/>
      <c r="G20" s="1"/>
      <c r="H20" s="1"/>
      <c r="J20" s="1"/>
      <c r="K20" s="1"/>
      <c r="L20" s="1"/>
      <c r="O20" s="7"/>
      <c r="P20" s="7"/>
      <c r="Q20" s="7"/>
    </row>
    <row r="22" spans="1:17">
      <c r="A22" s="41" t="s">
        <v>9</v>
      </c>
      <c r="Q22" s="7"/>
    </row>
    <row r="23" spans="1:17" ht="15.75">
      <c r="A23" s="88" t="s">
        <v>10</v>
      </c>
      <c r="B23" s="88"/>
      <c r="C23" s="88"/>
      <c r="D23" s="88"/>
      <c r="E23" s="88"/>
      <c r="F23" s="88"/>
      <c r="J23" s="73" t="s">
        <v>11</v>
      </c>
      <c r="K23" s="9">
        <f>SUM(C9:H18)</f>
        <v>170.25000000000003</v>
      </c>
      <c r="L23" t="s">
        <v>12</v>
      </c>
      <c r="O23">
        <v>3</v>
      </c>
    </row>
    <row r="24" spans="1:17">
      <c r="A24" s="88"/>
      <c r="B24" s="88"/>
      <c r="C24" s="88"/>
      <c r="D24" s="88"/>
      <c r="E24" s="88"/>
      <c r="F24" s="88"/>
      <c r="L24" t="s">
        <v>13</v>
      </c>
      <c r="O24" s="10">
        <v>10</v>
      </c>
    </row>
    <row r="25" spans="1:17">
      <c r="A25" s="88"/>
      <c r="B25" s="88"/>
      <c r="C25" s="88"/>
      <c r="D25" s="88"/>
      <c r="E25" s="88"/>
      <c r="F25" s="88"/>
      <c r="L25" t="s">
        <v>14</v>
      </c>
      <c r="O25" s="10">
        <v>2</v>
      </c>
    </row>
    <row r="26" spans="1:17">
      <c r="A26" s="11"/>
      <c r="B26" s="11"/>
      <c r="C26" s="11"/>
      <c r="D26" s="11"/>
      <c r="E26" s="11"/>
      <c r="F26" s="11" t="s">
        <v>72</v>
      </c>
      <c r="L26" t="s">
        <v>15</v>
      </c>
      <c r="O26" s="10">
        <v>60</v>
      </c>
    </row>
    <row r="27" spans="1:17">
      <c r="A27" s="41" t="s">
        <v>16</v>
      </c>
      <c r="L27" s="71" t="s">
        <v>17</v>
      </c>
      <c r="M27" s="71"/>
      <c r="N27" s="71"/>
      <c r="O27" s="72">
        <v>0.6</v>
      </c>
    </row>
    <row r="28" spans="1:17" ht="17.25">
      <c r="A28" s="88" t="s">
        <v>18</v>
      </c>
      <c r="B28" s="88"/>
      <c r="C28" s="88"/>
      <c r="D28" s="88"/>
      <c r="E28" s="88"/>
      <c r="F28" s="88"/>
      <c r="J28" s="73" t="s">
        <v>149</v>
      </c>
      <c r="K28" s="9">
        <f>SUMSQ(C9:H18)</f>
        <v>489.52249999999998</v>
      </c>
    </row>
    <row r="29" spans="1:17">
      <c r="A29" s="88"/>
      <c r="B29" s="88"/>
      <c r="C29" s="88"/>
      <c r="D29" s="88"/>
      <c r="E29" s="88"/>
      <c r="F29" s="88"/>
    </row>
    <row r="30" spans="1:17">
      <c r="A30" s="88"/>
      <c r="B30" s="88"/>
      <c r="C30" s="88"/>
      <c r="D30" s="88"/>
      <c r="E30" s="88"/>
      <c r="F30" s="88"/>
    </row>
    <row r="32" spans="1:17">
      <c r="A32" s="41" t="s">
        <v>19</v>
      </c>
    </row>
    <row r="33" spans="1:13" ht="17.25">
      <c r="A33" s="88" t="s">
        <v>20</v>
      </c>
      <c r="B33" s="88"/>
      <c r="C33" s="88"/>
      <c r="D33" s="88"/>
      <c r="E33" s="88"/>
      <c r="F33" s="88"/>
      <c r="J33" s="73" t="s">
        <v>148</v>
      </c>
      <c r="K33" s="9">
        <f>SUMSQ(J9:L18)/O25</f>
        <v>489.47124999999994</v>
      </c>
    </row>
    <row r="34" spans="1:13">
      <c r="A34" s="88"/>
      <c r="B34" s="88"/>
      <c r="C34" s="88"/>
      <c r="D34" s="88"/>
      <c r="E34" s="88"/>
      <c r="F34" s="88"/>
      <c r="M34" s="12"/>
    </row>
    <row r="35" spans="1:13">
      <c r="A35" s="88"/>
      <c r="B35" s="88"/>
      <c r="C35" s="88"/>
      <c r="D35" s="88"/>
      <c r="E35" s="88"/>
      <c r="F35" s="88"/>
    </row>
    <row r="37" spans="1:13">
      <c r="A37" s="41" t="s">
        <v>21</v>
      </c>
    </row>
    <row r="38" spans="1:13">
      <c r="A38" s="88" t="s">
        <v>22</v>
      </c>
      <c r="B38" s="88"/>
      <c r="C38" s="88"/>
      <c r="D38" s="88"/>
      <c r="E38" s="88"/>
      <c r="F38" s="88"/>
    </row>
    <row r="39" spans="1:13" ht="18.75">
      <c r="A39" s="88"/>
      <c r="B39" s="88"/>
      <c r="C39" s="88"/>
      <c r="D39" s="88"/>
      <c r="E39" s="88"/>
      <c r="F39" s="88"/>
      <c r="J39" s="73" t="s">
        <v>147</v>
      </c>
      <c r="K39" s="9">
        <f>((C19^2)+(E19^2)+(G19^2))/(O24*O25)</f>
        <v>483.16562499999992</v>
      </c>
    </row>
    <row r="40" spans="1:13">
      <c r="A40" s="88"/>
      <c r="B40" s="88"/>
      <c r="C40" s="88"/>
      <c r="D40" s="88"/>
      <c r="E40" s="88"/>
      <c r="F40" s="88"/>
    </row>
    <row r="42" spans="1:13">
      <c r="A42" s="41" t="s">
        <v>23</v>
      </c>
    </row>
    <row r="43" spans="1:13" ht="18.75">
      <c r="A43" s="88" t="s">
        <v>24</v>
      </c>
      <c r="B43" s="88"/>
      <c r="C43" s="88"/>
      <c r="D43" s="88"/>
      <c r="E43" s="88"/>
      <c r="F43" s="88"/>
      <c r="J43" s="73" t="s">
        <v>146</v>
      </c>
      <c r="K43" s="9">
        <f>SUM(N9:N18)/(O23*O25)</f>
        <v>489.08625000000001</v>
      </c>
    </row>
    <row r="44" spans="1:13">
      <c r="A44" s="88"/>
      <c r="B44" s="88"/>
      <c r="C44" s="88"/>
      <c r="D44" s="88"/>
      <c r="E44" s="88"/>
      <c r="F44" s="88"/>
    </row>
    <row r="45" spans="1:13">
      <c r="A45" s="88"/>
      <c r="B45" s="88"/>
      <c r="C45" s="88"/>
      <c r="D45" s="88"/>
      <c r="E45" s="88"/>
      <c r="F45" s="88"/>
    </row>
    <row r="46" spans="1:13" ht="12" customHeight="1"/>
    <row r="47" spans="1:13">
      <c r="A47" s="41" t="s">
        <v>25</v>
      </c>
    </row>
    <row r="48" spans="1:13" ht="15.75">
      <c r="A48" s="88" t="s">
        <v>26</v>
      </c>
      <c r="B48" s="88"/>
      <c r="C48" s="88"/>
      <c r="D48" s="88"/>
      <c r="E48" s="88"/>
      <c r="F48" s="88"/>
      <c r="J48" s="73" t="s">
        <v>27</v>
      </c>
      <c r="K48" s="13">
        <f>(K39)-((K23^2)/O26)</f>
        <v>8.1249999999727152E-2</v>
      </c>
    </row>
    <row r="49" spans="1:11">
      <c r="A49" s="88"/>
      <c r="B49" s="88"/>
      <c r="C49" s="88"/>
      <c r="D49" s="88"/>
      <c r="E49" s="88"/>
      <c r="F49" s="88"/>
    </row>
    <row r="50" spans="1:11">
      <c r="A50" s="88"/>
      <c r="B50" s="88"/>
      <c r="C50" s="88"/>
      <c r="D50" s="88"/>
      <c r="E50" s="88"/>
      <c r="F50" s="88"/>
    </row>
    <row r="51" spans="1:11" ht="15.75">
      <c r="J51" s="73" t="s">
        <v>28</v>
      </c>
      <c r="K51" s="9">
        <f>(K43)-(K23^2)/O26</f>
        <v>6.0018749999998136</v>
      </c>
    </row>
    <row r="53" spans="1:11" ht="15.75">
      <c r="J53" s="73" t="s">
        <v>29</v>
      </c>
      <c r="K53" s="9">
        <f>K33+(K23^2)/O26-K39-K43</f>
        <v>0.30375000000026375</v>
      </c>
    </row>
    <row r="56" spans="1:11" ht="15.75">
      <c r="J56" s="73" t="s">
        <v>30</v>
      </c>
      <c r="K56" s="13">
        <f>K28-K33</f>
        <v>5.1250000000038654E-2</v>
      </c>
    </row>
    <row r="58" spans="1:11" ht="15.75">
      <c r="J58" s="73" t="s">
        <v>31</v>
      </c>
      <c r="K58" s="9">
        <f>K28-((K23^2)/O26)</f>
        <v>6.4381249999997863</v>
      </c>
    </row>
    <row r="59" spans="1:11">
      <c r="A59" s="41" t="s">
        <v>32</v>
      </c>
    </row>
    <row r="60" spans="1:11">
      <c r="A60" s="88" t="s">
        <v>33</v>
      </c>
      <c r="B60" s="88"/>
      <c r="C60" s="88"/>
      <c r="D60" s="88"/>
      <c r="E60" s="88"/>
      <c r="F60" s="88"/>
    </row>
    <row r="61" spans="1:11">
      <c r="A61" s="88"/>
      <c r="B61" s="88"/>
      <c r="C61" s="88"/>
      <c r="D61" s="88"/>
      <c r="E61" s="88"/>
      <c r="F61" s="88"/>
    </row>
    <row r="62" spans="1:11" ht="15.75" thickBot="1"/>
    <row r="63" spans="1:11" ht="15" customHeight="1">
      <c r="A63" s="93" t="s">
        <v>34</v>
      </c>
      <c r="B63" s="95" t="s">
        <v>35</v>
      </c>
      <c r="C63" s="95" t="s">
        <v>36</v>
      </c>
      <c r="D63" s="95" t="s">
        <v>37</v>
      </c>
      <c r="E63" s="104"/>
      <c r="F63" s="92"/>
      <c r="G63" s="93" t="s">
        <v>34</v>
      </c>
      <c r="H63" s="95" t="s">
        <v>35</v>
      </c>
      <c r="I63" s="95" t="s">
        <v>36</v>
      </c>
      <c r="J63" s="95" t="s">
        <v>37</v>
      </c>
      <c r="K63" s="104"/>
    </row>
    <row r="64" spans="1:11" ht="23.25" customHeight="1" thickBot="1">
      <c r="A64" s="94"/>
      <c r="B64" s="96"/>
      <c r="C64" s="96"/>
      <c r="D64" s="96"/>
      <c r="E64" s="105"/>
      <c r="F64" s="92"/>
      <c r="G64" s="94"/>
      <c r="H64" s="96"/>
      <c r="I64" s="96"/>
      <c r="J64" s="96"/>
      <c r="K64" s="105"/>
    </row>
    <row r="65" spans="1:14">
      <c r="A65" s="103" t="s">
        <v>38</v>
      </c>
      <c r="B65" s="103" t="s">
        <v>27</v>
      </c>
      <c r="C65" s="103" t="s">
        <v>39</v>
      </c>
      <c r="D65" s="103"/>
      <c r="E65" s="103"/>
      <c r="G65" s="103" t="s">
        <v>38</v>
      </c>
      <c r="H65" s="102">
        <f>K48</f>
        <v>8.1249999999727152E-2</v>
      </c>
      <c r="I65" s="103">
        <f>O23-1</f>
        <v>2</v>
      </c>
      <c r="J65" s="103">
        <f>K48/(O23-1)</f>
        <v>4.0624999999863576E-2</v>
      </c>
      <c r="K65" s="103"/>
      <c r="N65" s="14"/>
    </row>
    <row r="66" spans="1:14">
      <c r="A66" s="88"/>
      <c r="B66" s="88"/>
      <c r="C66" s="88"/>
      <c r="D66" s="88"/>
      <c r="E66" s="88"/>
      <c r="G66" s="88"/>
      <c r="H66" s="88"/>
      <c r="I66" s="88"/>
      <c r="J66" s="88"/>
      <c r="K66" s="88"/>
    </row>
    <row r="67" spans="1:14">
      <c r="A67" s="88"/>
      <c r="B67" s="88"/>
      <c r="C67" s="88"/>
      <c r="D67" s="88"/>
      <c r="E67" s="88"/>
      <c r="G67" s="88"/>
      <c r="H67" s="88"/>
      <c r="I67" s="88"/>
      <c r="J67" s="88"/>
      <c r="K67" s="88"/>
    </row>
    <row r="68" spans="1:14">
      <c r="A68" s="88" t="s">
        <v>40</v>
      </c>
      <c r="B68" s="88" t="s">
        <v>28</v>
      </c>
      <c r="C68" s="88" t="s">
        <v>41</v>
      </c>
      <c r="D68" s="88"/>
      <c r="E68" s="88"/>
      <c r="G68" s="88" t="s">
        <v>40</v>
      </c>
      <c r="H68" s="90">
        <f>K51</f>
        <v>6.0018749999998136</v>
      </c>
      <c r="I68" s="89">
        <f>O24-1</f>
        <v>9</v>
      </c>
      <c r="J68" s="90">
        <f>K51/(O24-1)</f>
        <v>0.66687499999997923</v>
      </c>
      <c r="K68" s="90"/>
    </row>
    <row r="69" spans="1:14">
      <c r="A69" s="88"/>
      <c r="B69" s="88"/>
      <c r="C69" s="88"/>
      <c r="D69" s="88"/>
      <c r="E69" s="88"/>
      <c r="G69" s="88"/>
      <c r="H69" s="88"/>
      <c r="I69" s="88"/>
      <c r="J69" s="90"/>
      <c r="K69" s="90"/>
    </row>
    <row r="70" spans="1:14">
      <c r="A70" s="88"/>
      <c r="B70" s="88"/>
      <c r="C70" s="88"/>
      <c r="D70" s="88"/>
      <c r="E70" s="88"/>
      <c r="G70" s="88"/>
      <c r="H70" s="88"/>
      <c r="I70" s="88"/>
      <c r="J70" s="90"/>
      <c r="K70" s="90"/>
    </row>
    <row r="71" spans="1:14">
      <c r="A71" s="88" t="s">
        <v>42</v>
      </c>
      <c r="B71" s="88" t="s">
        <v>29</v>
      </c>
      <c r="C71" s="88" t="s">
        <v>43</v>
      </c>
      <c r="D71" s="88"/>
      <c r="E71" s="88"/>
      <c r="G71" s="88" t="s">
        <v>42</v>
      </c>
      <c r="H71" s="90">
        <f>K53</f>
        <v>0.30375000000026375</v>
      </c>
      <c r="I71" s="88">
        <f>I65*I68</f>
        <v>18</v>
      </c>
      <c r="J71" s="91">
        <f>K53/((O23-1)*(O24-1))</f>
        <v>1.6875000000014653E-2</v>
      </c>
      <c r="K71" s="91"/>
    </row>
    <row r="72" spans="1:14">
      <c r="A72" s="88"/>
      <c r="B72" s="88"/>
      <c r="C72" s="88"/>
      <c r="D72" s="88"/>
      <c r="E72" s="88"/>
      <c r="G72" s="88"/>
      <c r="H72" s="88"/>
      <c r="I72" s="88"/>
      <c r="J72" s="91"/>
      <c r="K72" s="91"/>
    </row>
    <row r="73" spans="1:14">
      <c r="A73" s="88"/>
      <c r="B73" s="88"/>
      <c r="C73" s="88"/>
      <c r="D73" s="88"/>
      <c r="E73" s="88"/>
      <c r="G73" s="88"/>
      <c r="H73" s="88"/>
      <c r="I73" s="88"/>
      <c r="J73" s="91"/>
      <c r="K73" s="91"/>
    </row>
    <row r="74" spans="1:14">
      <c r="A74" s="88" t="s">
        <v>44</v>
      </c>
      <c r="B74" s="88" t="s">
        <v>30</v>
      </c>
      <c r="C74" s="88" t="s">
        <v>45</v>
      </c>
      <c r="D74" s="88"/>
      <c r="E74" s="88"/>
      <c r="G74" s="88" t="s">
        <v>44</v>
      </c>
      <c r="H74" s="90">
        <f>K56</f>
        <v>5.1250000000038654E-2</v>
      </c>
      <c r="I74" s="88">
        <f>(O23*O24)*(O25-1)</f>
        <v>30</v>
      </c>
      <c r="J74" s="91">
        <f>K56/((O23*O24)*(O25-1))</f>
        <v>1.7083333333346219E-3</v>
      </c>
      <c r="K74" s="91"/>
    </row>
    <row r="75" spans="1:14">
      <c r="A75" s="88"/>
      <c r="B75" s="88"/>
      <c r="C75" s="88"/>
      <c r="D75" s="88"/>
      <c r="E75" s="88"/>
      <c r="G75" s="88"/>
      <c r="H75" s="90"/>
      <c r="I75" s="88"/>
      <c r="J75" s="91"/>
      <c r="K75" s="91"/>
    </row>
    <row r="76" spans="1:14">
      <c r="A76" s="88"/>
      <c r="B76" s="88"/>
      <c r="C76" s="88"/>
      <c r="D76" s="88"/>
      <c r="E76" s="88"/>
      <c r="G76" s="88"/>
      <c r="H76" s="90"/>
      <c r="I76" s="88"/>
      <c r="J76" s="91"/>
      <c r="K76" s="91"/>
    </row>
    <row r="77" spans="1:14">
      <c r="A77" s="88" t="s">
        <v>46</v>
      </c>
      <c r="B77" s="88" t="s">
        <v>31</v>
      </c>
      <c r="C77" s="88" t="s">
        <v>47</v>
      </c>
      <c r="D77" s="88"/>
      <c r="E77" s="88"/>
      <c r="G77" s="88" t="s">
        <v>46</v>
      </c>
      <c r="H77" s="90">
        <f>K58</f>
        <v>6.4381249999997863</v>
      </c>
      <c r="I77" s="89">
        <f>O26-1</f>
        <v>59</v>
      </c>
      <c r="J77" s="88"/>
      <c r="K77" s="88"/>
    </row>
    <row r="78" spans="1:14">
      <c r="A78" s="88"/>
      <c r="B78" s="88"/>
      <c r="C78" s="88"/>
      <c r="D78" s="88"/>
      <c r="E78" s="88"/>
      <c r="G78" s="88"/>
      <c r="H78" s="88"/>
      <c r="I78" s="88"/>
      <c r="J78" s="88"/>
      <c r="K78" s="88"/>
    </row>
    <row r="79" spans="1:14">
      <c r="A79" s="88"/>
      <c r="B79" s="88"/>
      <c r="C79" s="88"/>
      <c r="D79" s="88"/>
      <c r="E79" s="88"/>
      <c r="G79" s="88"/>
      <c r="H79" s="88"/>
      <c r="I79" s="88"/>
      <c r="J79" s="88"/>
      <c r="K79" s="88"/>
    </row>
    <row r="81" spans="1:11">
      <c r="A81" s="41" t="s">
        <v>48</v>
      </c>
    </row>
    <row r="82" spans="1:11" ht="15.75">
      <c r="A82" s="88" t="s">
        <v>49</v>
      </c>
      <c r="B82" s="88"/>
      <c r="C82" s="88"/>
      <c r="D82" s="88"/>
      <c r="E82" s="88"/>
      <c r="F82" s="88"/>
      <c r="I82" s="73" t="s">
        <v>50</v>
      </c>
      <c r="J82" s="9">
        <f>(5.15*SQRT(J74))</f>
        <v>0.21285974451118633</v>
      </c>
      <c r="K82" s="9" t="s">
        <v>73</v>
      </c>
    </row>
    <row r="83" spans="1:11">
      <c r="A83" s="88"/>
      <c r="B83" s="88"/>
      <c r="C83" s="88"/>
      <c r="D83" s="88"/>
      <c r="E83" s="88"/>
      <c r="F83" s="88"/>
    </row>
    <row r="84" spans="1:11">
      <c r="A84" s="88"/>
      <c r="B84" s="88"/>
      <c r="C84" s="88"/>
      <c r="D84" s="88"/>
      <c r="E84" s="88"/>
      <c r="F84" s="88"/>
    </row>
    <row r="86" spans="1:11">
      <c r="A86" s="41" t="s">
        <v>51</v>
      </c>
    </row>
    <row r="87" spans="1:11" ht="15.75">
      <c r="A87" s="88" t="s">
        <v>52</v>
      </c>
      <c r="B87" s="88"/>
      <c r="C87" s="88"/>
      <c r="D87" s="88"/>
      <c r="E87" s="88"/>
      <c r="F87" s="88"/>
      <c r="I87" s="73" t="s">
        <v>53</v>
      </c>
      <c r="J87" s="15">
        <f>(J82/O27)*100</f>
        <v>35.47662408519772</v>
      </c>
      <c r="K87" s="9" t="s">
        <v>54</v>
      </c>
    </row>
    <row r="88" spans="1:11">
      <c r="A88" s="88"/>
      <c r="B88" s="88"/>
      <c r="C88" s="88"/>
      <c r="D88" s="88"/>
      <c r="E88" s="88"/>
      <c r="F88" s="88"/>
    </row>
    <row r="89" spans="1:11">
      <c r="A89" s="88"/>
      <c r="B89" s="88"/>
      <c r="C89" s="88"/>
      <c r="D89" s="88"/>
      <c r="E89" s="88"/>
      <c r="F89" s="88"/>
    </row>
    <row r="91" spans="1:11">
      <c r="A91" s="41" t="s">
        <v>55</v>
      </c>
    </row>
    <row r="92" spans="1:11">
      <c r="A92" s="88" t="s">
        <v>56</v>
      </c>
      <c r="B92" s="88"/>
      <c r="C92" s="88"/>
      <c r="D92" s="88"/>
      <c r="E92" s="88"/>
      <c r="F92" s="88"/>
    </row>
    <row r="93" spans="1:11" ht="15.75">
      <c r="A93" s="88"/>
      <c r="B93" s="88"/>
      <c r="C93" s="88"/>
      <c r="D93" s="88"/>
      <c r="E93" s="88"/>
      <c r="F93" s="88"/>
      <c r="I93" s="73" t="s">
        <v>57</v>
      </c>
      <c r="J93" s="9">
        <f>5.15*(SQRT((J65-J71)/(O24*O25)))</f>
        <v>0.17746962768259714</v>
      </c>
      <c r="K93" s="9" t="s">
        <v>73</v>
      </c>
    </row>
    <row r="95" spans="1:11">
      <c r="A95" s="41" t="s">
        <v>58</v>
      </c>
    </row>
    <row r="96" spans="1:11">
      <c r="A96" s="88" t="s">
        <v>59</v>
      </c>
      <c r="B96" s="88"/>
      <c r="C96" s="88"/>
      <c r="D96" s="88"/>
      <c r="E96" s="88"/>
      <c r="F96" s="88"/>
    </row>
    <row r="97" spans="1:11" ht="15.75">
      <c r="A97" s="88"/>
      <c r="B97" s="88"/>
      <c r="C97" s="88"/>
      <c r="D97" s="88"/>
      <c r="E97" s="88"/>
      <c r="F97" s="88"/>
      <c r="I97" s="73" t="s">
        <v>60</v>
      </c>
      <c r="J97" s="15">
        <f>(J93/O27)*100</f>
        <v>29.578271280432855</v>
      </c>
      <c r="K97" s="9" t="s">
        <v>54</v>
      </c>
    </row>
    <row r="99" spans="1:11">
      <c r="A99" s="41" t="s">
        <v>61</v>
      </c>
    </row>
    <row r="100" spans="1:11">
      <c r="A100" s="88" t="s">
        <v>62</v>
      </c>
      <c r="B100" s="88"/>
      <c r="C100" s="88"/>
      <c r="D100" s="88"/>
      <c r="E100" s="88"/>
      <c r="F100" s="88"/>
    </row>
    <row r="101" spans="1:11" ht="17.25" customHeight="1">
      <c r="A101" s="88"/>
      <c r="B101" s="88"/>
      <c r="C101" s="88"/>
      <c r="D101" s="88"/>
      <c r="E101" s="88"/>
      <c r="F101" s="88"/>
      <c r="I101" s="73" t="s">
        <v>63</v>
      </c>
      <c r="J101" s="9">
        <f>5.15*SQRT((J71-J74)/O25)</f>
        <v>0.44847403306491512</v>
      </c>
      <c r="K101" s="9" t="s">
        <v>73</v>
      </c>
    </row>
    <row r="103" spans="1:11">
      <c r="A103" s="41" t="s">
        <v>64</v>
      </c>
    </row>
    <row r="104" spans="1:11">
      <c r="A104" s="88" t="s">
        <v>65</v>
      </c>
      <c r="B104" s="88"/>
      <c r="C104" s="88"/>
      <c r="D104" s="88"/>
      <c r="E104" s="88"/>
      <c r="F104" s="88"/>
    </row>
    <row r="105" spans="1:11" ht="15.75">
      <c r="A105" s="88"/>
      <c r="B105" s="88"/>
      <c r="C105" s="88"/>
      <c r="D105" s="88"/>
      <c r="E105" s="88"/>
      <c r="F105" s="88"/>
      <c r="I105" s="73" t="s">
        <v>66</v>
      </c>
      <c r="J105" s="15">
        <f>(J101/O27)*100</f>
        <v>74.745672177485858</v>
      </c>
      <c r="K105" s="9" t="s">
        <v>54</v>
      </c>
    </row>
    <row r="106" spans="1:11">
      <c r="A106" s="88"/>
      <c r="B106" s="88"/>
      <c r="C106" s="88"/>
      <c r="D106" s="88"/>
      <c r="E106" s="88"/>
      <c r="F106" s="88"/>
    </row>
    <row r="108" spans="1:11">
      <c r="A108" s="41" t="s">
        <v>69</v>
      </c>
    </row>
    <row r="109" spans="1:11">
      <c r="A109" s="88" t="s">
        <v>67</v>
      </c>
      <c r="B109" s="88"/>
      <c r="C109" s="88"/>
      <c r="D109" s="88"/>
      <c r="E109" s="88"/>
      <c r="F109" s="88"/>
    </row>
    <row r="110" spans="1:11" ht="15.75">
      <c r="A110" s="88"/>
      <c r="B110" s="88"/>
      <c r="C110" s="88"/>
      <c r="D110" s="88"/>
      <c r="E110" s="88"/>
      <c r="F110" s="88"/>
      <c r="I110" s="73" t="s">
        <v>68</v>
      </c>
      <c r="J110" s="9">
        <f>SQRT((J82^2)+(J93^2)+(J101^2))</f>
        <v>0.52719417477498531</v>
      </c>
      <c r="K110" s="9"/>
    </row>
    <row r="112" spans="1:11">
      <c r="A112" s="41" t="s">
        <v>74</v>
      </c>
    </row>
    <row r="113" spans="1:13">
      <c r="A113" s="88" t="s">
        <v>70</v>
      </c>
      <c r="B113" s="88"/>
      <c r="C113" s="88"/>
      <c r="D113" s="88"/>
      <c r="E113" s="88"/>
      <c r="F113" s="88"/>
    </row>
    <row r="114" spans="1:13" ht="15.75">
      <c r="A114" s="88"/>
      <c r="B114" s="88"/>
      <c r="C114" s="88"/>
      <c r="D114" s="88"/>
      <c r="E114" s="88"/>
      <c r="F114" s="88"/>
      <c r="K114" s="73" t="s">
        <v>71</v>
      </c>
      <c r="L114" s="15">
        <f>SQRT((J87^2)+(J97^2)+(J105^2))</f>
        <v>87.865695795830888</v>
      </c>
      <c r="M114" s="9" t="s">
        <v>54</v>
      </c>
    </row>
    <row r="115" spans="1:13">
      <c r="A115" s="88"/>
      <c r="B115" s="88"/>
      <c r="C115" s="88"/>
      <c r="D115" s="88"/>
      <c r="E115" s="88"/>
      <c r="F115" s="88"/>
    </row>
  </sheetData>
  <mergeCells count="78">
    <mergeCell ref="J63:K64"/>
    <mergeCell ref="L7:L8"/>
    <mergeCell ref="M7:M8"/>
    <mergeCell ref="N7:N8"/>
    <mergeCell ref="A23:F25"/>
    <mergeCell ref="A28:F30"/>
    <mergeCell ref="B7:B8"/>
    <mergeCell ref="C7:D8"/>
    <mergeCell ref="E7:F8"/>
    <mergeCell ref="C19:D19"/>
    <mergeCell ref="E19:F19"/>
    <mergeCell ref="G19:H19"/>
    <mergeCell ref="K7:K8"/>
    <mergeCell ref="A38:F40"/>
    <mergeCell ref="A43:F45"/>
    <mergeCell ref="A60:F61"/>
    <mergeCell ref="A48:F50"/>
    <mergeCell ref="G7:H8"/>
    <mergeCell ref="J7:J8"/>
    <mergeCell ref="A33:F35"/>
    <mergeCell ref="H65:H67"/>
    <mergeCell ref="I65:I67"/>
    <mergeCell ref="J65:K67"/>
    <mergeCell ref="A63:A64"/>
    <mergeCell ref="B63:B64"/>
    <mergeCell ref="C63:C64"/>
    <mergeCell ref="D63:E64"/>
    <mergeCell ref="A65:A67"/>
    <mergeCell ref="B65:B67"/>
    <mergeCell ref="C65:C67"/>
    <mergeCell ref="D65:E67"/>
    <mergeCell ref="G65:G67"/>
    <mergeCell ref="F63:F64"/>
    <mergeCell ref="G63:G64"/>
    <mergeCell ref="H63:H64"/>
    <mergeCell ref="I63:I64"/>
    <mergeCell ref="A68:A70"/>
    <mergeCell ref="B68:B70"/>
    <mergeCell ref="C68:C70"/>
    <mergeCell ref="D68:E70"/>
    <mergeCell ref="G68:G70"/>
    <mergeCell ref="H68:H70"/>
    <mergeCell ref="I68:I70"/>
    <mergeCell ref="J68:K70"/>
    <mergeCell ref="I71:I73"/>
    <mergeCell ref="J71:K73"/>
    <mergeCell ref="H71:H73"/>
    <mergeCell ref="A71:A73"/>
    <mergeCell ref="B71:B73"/>
    <mergeCell ref="C71:C73"/>
    <mergeCell ref="D71:E73"/>
    <mergeCell ref="G71:G73"/>
    <mergeCell ref="A104:F106"/>
    <mergeCell ref="A109:F110"/>
    <mergeCell ref="H74:H76"/>
    <mergeCell ref="I74:I76"/>
    <mergeCell ref="J74:K76"/>
    <mergeCell ref="A74:A76"/>
    <mergeCell ref="B74:B76"/>
    <mergeCell ref="C74:C76"/>
    <mergeCell ref="D74:E76"/>
    <mergeCell ref="G74:G76"/>
    <mergeCell ref="A2:P2"/>
    <mergeCell ref="A4:P5"/>
    <mergeCell ref="A113:F115"/>
    <mergeCell ref="I77:I79"/>
    <mergeCell ref="J77:K79"/>
    <mergeCell ref="A82:F84"/>
    <mergeCell ref="A87:F89"/>
    <mergeCell ref="A92:F93"/>
    <mergeCell ref="A96:F97"/>
    <mergeCell ref="A77:A79"/>
    <mergeCell ref="B77:B79"/>
    <mergeCell ref="C77:C79"/>
    <mergeCell ref="D77:E79"/>
    <mergeCell ref="G77:G79"/>
    <mergeCell ref="H77:H79"/>
    <mergeCell ref="A100:F101"/>
  </mergeCells>
  <pageMargins left="0.25" right="0.25" top="0.75" bottom="0.75" header="0.3" footer="0.3"/>
  <pageSetup scale="59" fitToHeight="0" orientation="landscape" r:id="rId1"/>
  <rowBreaks count="1" manualBreakCount="1">
    <brk id="115" max="16383" man="1"/>
  </rowBreaks>
  <ignoredErrors>
    <ignoredError sqref="M9:M18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Q121"/>
  <sheetViews>
    <sheetView showGridLines="0" view="pageBreakPreview" topLeftCell="A69" zoomScale="60" zoomScaleNormal="100" workbookViewId="0">
      <selection activeCell="G123" sqref="G123"/>
    </sheetView>
  </sheetViews>
  <sheetFormatPr baseColWidth="10" defaultRowHeight="15"/>
  <cols>
    <col min="1" max="3" width="16.42578125" customWidth="1"/>
    <col min="5" max="5" width="13.28515625" customWidth="1"/>
    <col min="7" max="9" width="16.7109375" customWidth="1"/>
    <col min="10" max="14" width="16.140625" customWidth="1"/>
  </cols>
  <sheetData>
    <row r="2" spans="1:17" ht="15.75">
      <c r="A2" s="85" t="s">
        <v>152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</row>
    <row r="3" spans="1:17" ht="7.5" customHeight="1"/>
    <row r="4" spans="1:17" ht="9.75" customHeight="1">
      <c r="A4" s="87" t="s">
        <v>150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</row>
    <row r="5" spans="1:17">
      <c r="A5" s="87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</row>
    <row r="6" spans="1:17" ht="15.75" thickBot="1"/>
    <row r="7" spans="1:17" ht="23.25" customHeight="1">
      <c r="B7" s="106" t="s">
        <v>2</v>
      </c>
      <c r="C7" s="97" t="s">
        <v>0</v>
      </c>
      <c r="D7" s="97"/>
      <c r="E7" s="97" t="s">
        <v>1</v>
      </c>
      <c r="F7" s="97"/>
      <c r="G7" s="97" t="s">
        <v>3</v>
      </c>
      <c r="H7" s="98"/>
      <c r="J7" s="93" t="s">
        <v>144</v>
      </c>
      <c r="K7" s="93" t="s">
        <v>4</v>
      </c>
      <c r="L7" s="93" t="s">
        <v>5</v>
      </c>
      <c r="M7" s="93" t="s">
        <v>6</v>
      </c>
      <c r="N7" s="93" t="s">
        <v>7</v>
      </c>
    </row>
    <row r="8" spans="1:17" ht="15.75" customHeight="1" thickBot="1">
      <c r="B8" s="107"/>
      <c r="C8" s="99"/>
      <c r="D8" s="99"/>
      <c r="E8" s="99"/>
      <c r="F8" s="99"/>
      <c r="G8" s="99"/>
      <c r="H8" s="100"/>
      <c r="J8" s="101"/>
      <c r="K8" s="101"/>
      <c r="L8" s="101"/>
      <c r="M8" s="101"/>
      <c r="N8" s="101"/>
      <c r="P8" s="5"/>
    </row>
    <row r="9" spans="1:17">
      <c r="B9" s="6">
        <v>1</v>
      </c>
      <c r="C9" s="16">
        <v>2.9</v>
      </c>
      <c r="D9" s="16">
        <v>3</v>
      </c>
      <c r="E9" s="16">
        <v>2.4</v>
      </c>
      <c r="F9" s="16">
        <v>2.4500000000000002</v>
      </c>
      <c r="G9" s="16">
        <v>2.35</v>
      </c>
      <c r="H9" s="16">
        <v>2.4</v>
      </c>
      <c r="J9" s="74">
        <f>C9+D9</f>
        <v>5.9</v>
      </c>
      <c r="K9" s="74">
        <f>E9+F9</f>
        <v>4.8499999999999996</v>
      </c>
      <c r="L9" s="74">
        <f>G9+H9</f>
        <v>4.75</v>
      </c>
      <c r="M9" s="74">
        <f>SUM(C9:H9)</f>
        <v>15.5</v>
      </c>
      <c r="N9" s="74">
        <f>M9^2</f>
        <v>240.25</v>
      </c>
      <c r="P9" s="7"/>
      <c r="Q9" s="7"/>
    </row>
    <row r="10" spans="1:17">
      <c r="B10" s="4">
        <v>2</v>
      </c>
      <c r="C10" s="16">
        <v>3</v>
      </c>
      <c r="D10" s="16">
        <v>3</v>
      </c>
      <c r="E10" s="16">
        <v>3.1</v>
      </c>
      <c r="F10" s="16">
        <v>3.05</v>
      </c>
      <c r="G10" s="16">
        <v>3</v>
      </c>
      <c r="H10" s="16">
        <v>3</v>
      </c>
      <c r="J10" s="74">
        <f t="shared" ref="J10:J18" si="0">C10+D10</f>
        <v>6</v>
      </c>
      <c r="K10" s="74">
        <f t="shared" ref="K10:K18" si="1">E10+F10</f>
        <v>6.15</v>
      </c>
      <c r="L10" s="74">
        <f t="shared" ref="L10:L18" si="2">G10+H10</f>
        <v>6</v>
      </c>
      <c r="M10" s="74">
        <f t="shared" ref="M10:M18" si="3">SUM(C10:H10)</f>
        <v>18.149999999999999</v>
      </c>
      <c r="N10" s="74">
        <f t="shared" ref="N10:N18" si="4">M10^2</f>
        <v>329.42249999999996</v>
      </c>
      <c r="P10" s="7"/>
      <c r="Q10" s="7"/>
    </row>
    <row r="11" spans="1:17">
      <c r="B11" s="4">
        <v>3</v>
      </c>
      <c r="C11" s="16">
        <v>3</v>
      </c>
      <c r="D11" s="16">
        <v>2.95</v>
      </c>
      <c r="E11" s="16">
        <v>3</v>
      </c>
      <c r="F11" s="16">
        <v>3</v>
      </c>
      <c r="G11" s="16">
        <v>2.95</v>
      </c>
      <c r="H11" s="16">
        <v>3</v>
      </c>
      <c r="J11" s="74">
        <f t="shared" si="0"/>
        <v>5.95</v>
      </c>
      <c r="K11" s="74">
        <f t="shared" si="1"/>
        <v>6</v>
      </c>
      <c r="L11" s="74">
        <f t="shared" si="2"/>
        <v>5.95</v>
      </c>
      <c r="M11" s="74">
        <f t="shared" si="3"/>
        <v>17.899999999999999</v>
      </c>
      <c r="N11" s="74">
        <f t="shared" si="4"/>
        <v>320.40999999999997</v>
      </c>
      <c r="P11" s="7"/>
      <c r="Q11" s="7"/>
    </row>
    <row r="12" spans="1:17">
      <c r="B12" s="4">
        <v>4</v>
      </c>
      <c r="C12" s="16">
        <v>3</v>
      </c>
      <c r="D12" s="16">
        <v>3</v>
      </c>
      <c r="E12" s="16">
        <v>2.95</v>
      </c>
      <c r="F12" s="16">
        <v>2.9</v>
      </c>
      <c r="G12" s="16">
        <v>3</v>
      </c>
      <c r="H12" s="16">
        <v>3</v>
      </c>
      <c r="J12" s="74">
        <f t="shared" si="0"/>
        <v>6</v>
      </c>
      <c r="K12" s="74">
        <f t="shared" si="1"/>
        <v>5.85</v>
      </c>
      <c r="L12" s="74">
        <f t="shared" si="2"/>
        <v>6</v>
      </c>
      <c r="M12" s="74">
        <f t="shared" si="3"/>
        <v>17.850000000000001</v>
      </c>
      <c r="N12" s="74">
        <f t="shared" si="4"/>
        <v>318.62250000000006</v>
      </c>
      <c r="O12" s="7"/>
      <c r="P12" s="7"/>
      <c r="Q12" s="7"/>
    </row>
    <row r="13" spans="1:17">
      <c r="B13" s="4">
        <v>5</v>
      </c>
      <c r="C13" s="16">
        <v>3.1</v>
      </c>
      <c r="D13" s="16">
        <v>3.05</v>
      </c>
      <c r="E13" s="16">
        <v>3.15</v>
      </c>
      <c r="F13" s="16">
        <v>3.1</v>
      </c>
      <c r="G13" s="16">
        <v>3</v>
      </c>
      <c r="H13" s="16">
        <v>3</v>
      </c>
      <c r="J13" s="74">
        <f t="shared" si="0"/>
        <v>6.15</v>
      </c>
      <c r="K13" s="74">
        <f t="shared" si="1"/>
        <v>6.25</v>
      </c>
      <c r="L13" s="74">
        <f t="shared" si="2"/>
        <v>6</v>
      </c>
      <c r="M13" s="74">
        <f t="shared" si="3"/>
        <v>18.399999999999999</v>
      </c>
      <c r="N13" s="74">
        <f t="shared" si="4"/>
        <v>338.55999999999995</v>
      </c>
      <c r="O13" s="7"/>
      <c r="P13" s="7"/>
      <c r="Q13" s="7"/>
    </row>
    <row r="14" spans="1:17">
      <c r="B14" s="4">
        <v>6</v>
      </c>
      <c r="C14" s="16">
        <v>3</v>
      </c>
      <c r="D14" s="16">
        <v>3</v>
      </c>
      <c r="E14" s="16">
        <v>3.1</v>
      </c>
      <c r="F14" s="16">
        <v>3.15</v>
      </c>
      <c r="G14" s="16">
        <v>3</v>
      </c>
      <c r="H14" s="16">
        <v>3.05</v>
      </c>
      <c r="J14" s="74">
        <f t="shared" si="0"/>
        <v>6</v>
      </c>
      <c r="K14" s="74">
        <f t="shared" si="1"/>
        <v>6.25</v>
      </c>
      <c r="L14" s="74">
        <f t="shared" si="2"/>
        <v>6.05</v>
      </c>
      <c r="M14" s="74">
        <f t="shared" si="3"/>
        <v>18.3</v>
      </c>
      <c r="N14" s="74">
        <f t="shared" si="4"/>
        <v>334.89000000000004</v>
      </c>
      <c r="O14" s="7"/>
      <c r="P14" s="7"/>
      <c r="Q14" s="7"/>
    </row>
    <row r="15" spans="1:17">
      <c r="B15" s="4">
        <v>7</v>
      </c>
      <c r="C15" s="17">
        <v>4</v>
      </c>
      <c r="D15" s="17">
        <v>3.9</v>
      </c>
      <c r="E15" s="17">
        <v>3.8</v>
      </c>
      <c r="F15" s="17">
        <v>3.85</v>
      </c>
      <c r="G15" s="17">
        <v>3.85</v>
      </c>
      <c r="H15" s="17">
        <v>3.9</v>
      </c>
      <c r="J15" s="74">
        <f t="shared" si="0"/>
        <v>7.9</v>
      </c>
      <c r="K15" s="74">
        <f t="shared" si="1"/>
        <v>7.65</v>
      </c>
      <c r="L15" s="74">
        <f t="shared" si="2"/>
        <v>7.75</v>
      </c>
      <c r="M15" s="74">
        <f t="shared" si="3"/>
        <v>23.299999999999997</v>
      </c>
      <c r="N15" s="74">
        <f t="shared" si="4"/>
        <v>542.88999999999987</v>
      </c>
      <c r="O15" s="7"/>
      <c r="P15" s="7"/>
      <c r="Q15" s="7"/>
    </row>
    <row r="16" spans="1:17">
      <c r="B16" s="4">
        <v>8</v>
      </c>
      <c r="C16" s="16">
        <v>3</v>
      </c>
      <c r="D16" s="16">
        <v>2.95</v>
      </c>
      <c r="E16" s="16">
        <v>2.95</v>
      </c>
      <c r="F16" s="16">
        <v>3</v>
      </c>
      <c r="G16" s="16">
        <v>3</v>
      </c>
      <c r="H16" s="16">
        <v>3.05</v>
      </c>
      <c r="J16" s="74">
        <f t="shared" si="0"/>
        <v>5.95</v>
      </c>
      <c r="K16" s="74">
        <f t="shared" si="1"/>
        <v>5.95</v>
      </c>
      <c r="L16" s="74">
        <f t="shared" si="2"/>
        <v>6.05</v>
      </c>
      <c r="M16" s="74">
        <f t="shared" si="3"/>
        <v>17.95</v>
      </c>
      <c r="N16" s="74">
        <f t="shared" si="4"/>
        <v>322.20249999999999</v>
      </c>
      <c r="O16" s="7"/>
      <c r="P16" s="7"/>
      <c r="Q16" s="7"/>
    </row>
    <row r="17" spans="1:17">
      <c r="B17" s="4">
        <v>9</v>
      </c>
      <c r="C17" s="16">
        <v>2.4500000000000002</v>
      </c>
      <c r="D17" s="16">
        <v>2.5</v>
      </c>
      <c r="E17" s="16">
        <v>2.4</v>
      </c>
      <c r="F17" s="16">
        <v>2.4500000000000002</v>
      </c>
      <c r="G17" s="16">
        <v>2.5</v>
      </c>
      <c r="H17" s="16">
        <v>2.4500000000000002</v>
      </c>
      <c r="J17" s="74">
        <f t="shared" si="0"/>
        <v>4.95</v>
      </c>
      <c r="K17" s="74">
        <f t="shared" si="1"/>
        <v>4.8499999999999996</v>
      </c>
      <c r="L17" s="74">
        <f t="shared" si="2"/>
        <v>4.95</v>
      </c>
      <c r="M17" s="74">
        <f t="shared" si="3"/>
        <v>14.75</v>
      </c>
      <c r="N17" s="74">
        <f t="shared" si="4"/>
        <v>217.5625</v>
      </c>
      <c r="O17" s="7"/>
      <c r="P17" s="7"/>
      <c r="Q17" s="7"/>
    </row>
    <row r="18" spans="1:17">
      <c r="B18" s="4">
        <v>10</v>
      </c>
      <c r="C18" s="16">
        <v>3</v>
      </c>
      <c r="D18" s="16">
        <v>2.95</v>
      </c>
      <c r="E18" s="16">
        <v>2.9</v>
      </c>
      <c r="F18" s="16">
        <v>2.95</v>
      </c>
      <c r="G18" s="16">
        <v>2.85</v>
      </c>
      <c r="H18" s="16">
        <v>2.9</v>
      </c>
      <c r="J18" s="74">
        <f t="shared" si="0"/>
        <v>5.95</v>
      </c>
      <c r="K18" s="74">
        <f t="shared" si="1"/>
        <v>5.85</v>
      </c>
      <c r="L18" s="74">
        <f t="shared" si="2"/>
        <v>5.75</v>
      </c>
      <c r="M18" s="74">
        <f t="shared" si="3"/>
        <v>17.55</v>
      </c>
      <c r="N18" s="74">
        <f t="shared" si="4"/>
        <v>308.0025</v>
      </c>
      <c r="O18" s="7"/>
      <c r="P18" s="7"/>
      <c r="Q18" s="7"/>
    </row>
    <row r="19" spans="1:17" ht="15.75">
      <c r="B19" s="8" t="s">
        <v>8</v>
      </c>
      <c r="C19" s="108">
        <f>SUM(C9:D18)</f>
        <v>60.750000000000007</v>
      </c>
      <c r="D19" s="108"/>
      <c r="E19" s="108">
        <f>SUM(E9:F18)</f>
        <v>59.65</v>
      </c>
      <c r="F19" s="108"/>
      <c r="G19" s="108">
        <f>SUM(G9:H18)</f>
        <v>59.25</v>
      </c>
      <c r="H19" s="108"/>
      <c r="J19" s="1"/>
      <c r="K19" s="1"/>
      <c r="L19" s="1"/>
      <c r="O19" s="7"/>
      <c r="P19" s="7"/>
      <c r="Q19" s="7"/>
    </row>
    <row r="20" spans="1:17">
      <c r="B20" s="1"/>
      <c r="C20" s="1"/>
      <c r="D20" s="1"/>
      <c r="E20" s="1"/>
      <c r="F20" s="1"/>
      <c r="G20" s="1"/>
      <c r="H20" s="1"/>
      <c r="J20" s="1"/>
      <c r="K20" s="1"/>
      <c r="L20" s="1"/>
      <c r="O20" s="7"/>
      <c r="P20" s="7"/>
      <c r="Q20" s="7"/>
    </row>
    <row r="22" spans="1:17">
      <c r="A22" s="41" t="s">
        <v>9</v>
      </c>
      <c r="Q22" s="7"/>
    </row>
    <row r="23" spans="1:17" ht="15.75">
      <c r="A23" s="88" t="s">
        <v>10</v>
      </c>
      <c r="B23" s="88"/>
      <c r="C23" s="88"/>
      <c r="D23" s="88"/>
      <c r="E23" s="88"/>
      <c r="F23" s="88"/>
      <c r="J23" s="73" t="s">
        <v>11</v>
      </c>
      <c r="K23" s="9">
        <f>SUM(C9:H18)</f>
        <v>179.64999999999992</v>
      </c>
      <c r="L23" t="s">
        <v>12</v>
      </c>
      <c r="O23">
        <v>3</v>
      </c>
    </row>
    <row r="24" spans="1:17">
      <c r="A24" s="88"/>
      <c r="B24" s="88"/>
      <c r="C24" s="88"/>
      <c r="D24" s="88"/>
      <c r="E24" s="88"/>
      <c r="F24" s="88"/>
      <c r="L24" t="s">
        <v>13</v>
      </c>
      <c r="O24" s="10">
        <v>10</v>
      </c>
    </row>
    <row r="25" spans="1:17">
      <c r="A25" s="88"/>
      <c r="B25" s="88"/>
      <c r="C25" s="88"/>
      <c r="D25" s="88"/>
      <c r="E25" s="88"/>
      <c r="F25" s="88"/>
      <c r="L25" t="s">
        <v>14</v>
      </c>
      <c r="O25" s="10">
        <v>2</v>
      </c>
    </row>
    <row r="26" spans="1:17">
      <c r="A26" s="11"/>
      <c r="B26" s="11"/>
      <c r="C26" s="11"/>
      <c r="D26" s="11"/>
      <c r="E26" s="11"/>
      <c r="F26" s="11" t="s">
        <v>72</v>
      </c>
      <c r="L26" t="s">
        <v>15</v>
      </c>
      <c r="O26" s="10">
        <v>60</v>
      </c>
    </row>
    <row r="27" spans="1:17">
      <c r="A27" s="41" t="s">
        <v>16</v>
      </c>
      <c r="L27" s="71" t="s">
        <v>17</v>
      </c>
      <c r="M27" s="71"/>
      <c r="N27" s="71"/>
      <c r="O27" s="72">
        <v>0.6</v>
      </c>
    </row>
    <row r="28" spans="1:17" ht="17.25">
      <c r="A28" s="88" t="s">
        <v>18</v>
      </c>
      <c r="B28" s="88"/>
      <c r="C28" s="88"/>
      <c r="D28" s="88"/>
      <c r="E28" s="88"/>
      <c r="F28" s="88"/>
      <c r="J28" s="73" t="s">
        <v>149</v>
      </c>
      <c r="K28" s="9">
        <f>SUMSQ(C9:H18)</f>
        <v>545.99249999999984</v>
      </c>
    </row>
    <row r="29" spans="1:17">
      <c r="A29" s="88"/>
      <c r="B29" s="88"/>
      <c r="C29" s="88"/>
      <c r="D29" s="88"/>
      <c r="E29" s="88"/>
      <c r="F29" s="88"/>
    </row>
    <row r="30" spans="1:17">
      <c r="A30" s="88"/>
      <c r="B30" s="88"/>
      <c r="C30" s="88"/>
      <c r="D30" s="88"/>
      <c r="E30" s="88"/>
      <c r="F30" s="88"/>
    </row>
    <row r="32" spans="1:17">
      <c r="A32" s="41" t="s">
        <v>19</v>
      </c>
    </row>
    <row r="33" spans="1:13" ht="17.25">
      <c r="A33" s="88" t="s">
        <v>20</v>
      </c>
      <c r="B33" s="88"/>
      <c r="C33" s="88"/>
      <c r="D33" s="88"/>
      <c r="E33" s="88"/>
      <c r="F33" s="88"/>
      <c r="J33" s="73" t="s">
        <v>148</v>
      </c>
      <c r="K33" s="9">
        <f>SUMSQ(J9:L18)/O25</f>
        <v>545.95625000000007</v>
      </c>
    </row>
    <row r="34" spans="1:13">
      <c r="A34" s="88"/>
      <c r="B34" s="88"/>
      <c r="C34" s="88"/>
      <c r="D34" s="88"/>
      <c r="E34" s="88"/>
      <c r="F34" s="88"/>
      <c r="M34" s="12"/>
    </row>
    <row r="35" spans="1:13">
      <c r="A35" s="88"/>
      <c r="B35" s="88"/>
      <c r="C35" s="88"/>
      <c r="D35" s="88"/>
      <c r="E35" s="88"/>
      <c r="F35" s="88"/>
    </row>
    <row r="37" spans="1:13">
      <c r="A37" s="41" t="s">
        <v>21</v>
      </c>
    </row>
    <row r="38" spans="1:13">
      <c r="A38" s="88" t="s">
        <v>22</v>
      </c>
      <c r="B38" s="88"/>
      <c r="C38" s="88"/>
      <c r="D38" s="88"/>
      <c r="E38" s="88"/>
      <c r="F38" s="88"/>
    </row>
    <row r="39" spans="1:13" ht="18.75">
      <c r="A39" s="88"/>
      <c r="B39" s="88"/>
      <c r="C39" s="88"/>
      <c r="D39" s="88"/>
      <c r="E39" s="88"/>
      <c r="F39" s="88"/>
      <c r="J39" s="73" t="s">
        <v>147</v>
      </c>
      <c r="K39" s="9">
        <f>((C19^2)+(E19^2)+(G19^2))/(O24*O25)</f>
        <v>537.96237500000007</v>
      </c>
    </row>
    <row r="40" spans="1:13">
      <c r="A40" s="88"/>
      <c r="B40" s="88"/>
      <c r="C40" s="88"/>
      <c r="D40" s="88"/>
      <c r="E40" s="88"/>
      <c r="F40" s="88"/>
    </row>
    <row r="42" spans="1:13">
      <c r="A42" s="41" t="s">
        <v>23</v>
      </c>
    </row>
    <row r="43" spans="1:13" ht="18.75">
      <c r="A43" s="88" t="s">
        <v>24</v>
      </c>
      <c r="B43" s="88"/>
      <c r="C43" s="88"/>
      <c r="D43" s="88"/>
      <c r="E43" s="88"/>
      <c r="F43" s="88"/>
      <c r="J43" s="73" t="s">
        <v>146</v>
      </c>
      <c r="K43" s="9">
        <f>SUM(N9:N18)/(O23*O25)</f>
        <v>545.46875</v>
      </c>
    </row>
    <row r="44" spans="1:13">
      <c r="A44" s="88"/>
      <c r="B44" s="88"/>
      <c r="C44" s="88"/>
      <c r="D44" s="88"/>
      <c r="E44" s="88"/>
      <c r="F44" s="88"/>
    </row>
    <row r="45" spans="1:13">
      <c r="A45" s="88"/>
      <c r="B45" s="88"/>
      <c r="C45" s="88"/>
      <c r="D45" s="88"/>
      <c r="E45" s="88"/>
      <c r="F45" s="88"/>
    </row>
    <row r="47" spans="1:13">
      <c r="A47" s="41" t="s">
        <v>25</v>
      </c>
    </row>
    <row r="48" spans="1:13" ht="15.75">
      <c r="A48" s="88" t="s">
        <v>26</v>
      </c>
      <c r="B48" s="88"/>
      <c r="C48" s="88"/>
      <c r="D48" s="88"/>
      <c r="E48" s="88"/>
      <c r="F48" s="88"/>
      <c r="J48" s="73" t="s">
        <v>27</v>
      </c>
      <c r="K48" s="13">
        <f>(K39)-((K23^2)/O26)</f>
        <v>6.0333333333915107E-2</v>
      </c>
    </row>
    <row r="49" spans="1:11">
      <c r="A49" s="88"/>
      <c r="B49" s="88"/>
      <c r="C49" s="88"/>
      <c r="D49" s="88"/>
      <c r="E49" s="88"/>
      <c r="F49" s="88"/>
    </row>
    <row r="50" spans="1:11">
      <c r="A50" s="88"/>
      <c r="B50" s="88"/>
      <c r="C50" s="88"/>
      <c r="D50" s="88"/>
      <c r="E50" s="88"/>
      <c r="F50" s="88"/>
    </row>
    <row r="51" spans="1:11" ht="15.75">
      <c r="J51" s="73" t="s">
        <v>28</v>
      </c>
      <c r="K51" s="9">
        <f>(K43)-(K23^2)/O26</f>
        <v>7.5667083333338496</v>
      </c>
    </row>
    <row r="53" spans="1:11" ht="15.75">
      <c r="J53" s="73" t="s">
        <v>29</v>
      </c>
      <c r="K53" s="9">
        <f>K33+(K23^2)/O26-K39-K43</f>
        <v>0.42716666666615311</v>
      </c>
    </row>
    <row r="56" spans="1:11" ht="15.75">
      <c r="J56" s="73" t="s">
        <v>30</v>
      </c>
      <c r="K56" s="13">
        <f>K28-K33</f>
        <v>3.6249999999768079E-2</v>
      </c>
    </row>
    <row r="58" spans="1:11" ht="15.75">
      <c r="J58" s="73" t="s">
        <v>31</v>
      </c>
      <c r="K58" s="9">
        <f>K28-((K23^2)/O26)</f>
        <v>8.0904583333336859</v>
      </c>
    </row>
    <row r="61" spans="1:11">
      <c r="A61" s="41" t="s">
        <v>32</v>
      </c>
    </row>
    <row r="62" spans="1:11">
      <c r="A62" s="88" t="s">
        <v>33</v>
      </c>
      <c r="B62" s="88"/>
      <c r="C62" s="88"/>
      <c r="D62" s="88"/>
      <c r="E62" s="88"/>
      <c r="F62" s="88"/>
    </row>
    <row r="63" spans="1:11">
      <c r="A63" s="88"/>
      <c r="B63" s="88"/>
      <c r="C63" s="88"/>
      <c r="D63" s="88"/>
      <c r="E63" s="88"/>
      <c r="F63" s="88"/>
    </row>
    <row r="64" spans="1:11">
      <c r="A64" s="88"/>
      <c r="B64" s="88"/>
      <c r="C64" s="88"/>
      <c r="D64" s="88"/>
      <c r="E64" s="88"/>
      <c r="F64" s="88"/>
    </row>
    <row r="65" spans="1:14" ht="15.75" thickBot="1"/>
    <row r="66" spans="1:14" ht="15" customHeight="1">
      <c r="A66" s="93" t="s">
        <v>34</v>
      </c>
      <c r="B66" s="95" t="s">
        <v>35</v>
      </c>
      <c r="C66" s="95" t="s">
        <v>36</v>
      </c>
      <c r="D66" s="95" t="s">
        <v>37</v>
      </c>
      <c r="E66" s="104"/>
      <c r="F66" s="92"/>
      <c r="G66" s="93" t="s">
        <v>34</v>
      </c>
      <c r="H66" s="95" t="s">
        <v>35</v>
      </c>
      <c r="I66" s="95" t="s">
        <v>36</v>
      </c>
      <c r="J66" s="95" t="s">
        <v>37</v>
      </c>
      <c r="K66" s="104"/>
    </row>
    <row r="67" spans="1:14" ht="18.75" customHeight="1" thickBot="1">
      <c r="A67" s="94"/>
      <c r="B67" s="96"/>
      <c r="C67" s="96"/>
      <c r="D67" s="96"/>
      <c r="E67" s="105"/>
      <c r="F67" s="92"/>
      <c r="G67" s="94"/>
      <c r="H67" s="96"/>
      <c r="I67" s="96"/>
      <c r="J67" s="96"/>
      <c r="K67" s="105"/>
    </row>
    <row r="68" spans="1:14">
      <c r="A68" s="103" t="s">
        <v>38</v>
      </c>
      <c r="B68" s="103" t="s">
        <v>27</v>
      </c>
      <c r="C68" s="103" t="s">
        <v>39</v>
      </c>
      <c r="D68" s="103"/>
      <c r="E68" s="103"/>
      <c r="G68" s="103" t="s">
        <v>38</v>
      </c>
      <c r="H68" s="102">
        <f>K48</f>
        <v>6.0333333333915107E-2</v>
      </c>
      <c r="I68" s="103">
        <f>O23-1</f>
        <v>2</v>
      </c>
      <c r="J68" s="103">
        <f>K48/(O23-1)</f>
        <v>3.0166666666957553E-2</v>
      </c>
      <c r="K68" s="103"/>
      <c r="N68" s="14"/>
    </row>
    <row r="69" spans="1:14">
      <c r="A69" s="88"/>
      <c r="B69" s="88"/>
      <c r="C69" s="88"/>
      <c r="D69" s="88"/>
      <c r="E69" s="88"/>
      <c r="G69" s="88"/>
      <c r="H69" s="88"/>
      <c r="I69" s="88"/>
      <c r="J69" s="88"/>
      <c r="K69" s="88"/>
    </row>
    <row r="70" spans="1:14">
      <c r="A70" s="88"/>
      <c r="B70" s="88"/>
      <c r="C70" s="88"/>
      <c r="D70" s="88"/>
      <c r="E70" s="88"/>
      <c r="G70" s="88"/>
      <c r="H70" s="88"/>
      <c r="I70" s="88"/>
      <c r="J70" s="88"/>
      <c r="K70" s="88"/>
    </row>
    <row r="71" spans="1:14">
      <c r="A71" s="88" t="s">
        <v>40</v>
      </c>
      <c r="B71" s="88" t="s">
        <v>28</v>
      </c>
      <c r="C71" s="88" t="s">
        <v>41</v>
      </c>
      <c r="D71" s="88"/>
      <c r="E71" s="88"/>
      <c r="G71" s="88" t="s">
        <v>40</v>
      </c>
      <c r="H71" s="90">
        <f>K51</f>
        <v>7.5667083333338496</v>
      </c>
      <c r="I71" s="89">
        <f>O24-1</f>
        <v>9</v>
      </c>
      <c r="J71" s="90">
        <f>K51/(O24-1)</f>
        <v>0.84074537037042774</v>
      </c>
      <c r="K71" s="90"/>
    </row>
    <row r="72" spans="1:14">
      <c r="A72" s="88"/>
      <c r="B72" s="88"/>
      <c r="C72" s="88"/>
      <c r="D72" s="88"/>
      <c r="E72" s="88"/>
      <c r="G72" s="88"/>
      <c r="H72" s="88"/>
      <c r="I72" s="88"/>
      <c r="J72" s="90"/>
      <c r="K72" s="90"/>
    </row>
    <row r="73" spans="1:14">
      <c r="A73" s="88"/>
      <c r="B73" s="88"/>
      <c r="C73" s="88"/>
      <c r="D73" s="88"/>
      <c r="E73" s="88"/>
      <c r="G73" s="88"/>
      <c r="H73" s="88"/>
      <c r="I73" s="88"/>
      <c r="J73" s="90"/>
      <c r="K73" s="90"/>
    </row>
    <row r="74" spans="1:14">
      <c r="A74" s="88" t="s">
        <v>42</v>
      </c>
      <c r="B74" s="88" t="s">
        <v>29</v>
      </c>
      <c r="C74" s="88" t="s">
        <v>43</v>
      </c>
      <c r="D74" s="88"/>
      <c r="E74" s="88"/>
      <c r="G74" s="88" t="s">
        <v>42</v>
      </c>
      <c r="H74" s="90">
        <f>K53</f>
        <v>0.42716666666615311</v>
      </c>
      <c r="I74" s="88">
        <f>I68*I71</f>
        <v>18</v>
      </c>
      <c r="J74" s="91">
        <f>K53/((O23-1)*(O24-1))</f>
        <v>2.3731481481452949E-2</v>
      </c>
      <c r="K74" s="91"/>
    </row>
    <row r="75" spans="1:14">
      <c r="A75" s="88"/>
      <c r="B75" s="88"/>
      <c r="C75" s="88"/>
      <c r="D75" s="88"/>
      <c r="E75" s="88"/>
      <c r="G75" s="88"/>
      <c r="H75" s="88"/>
      <c r="I75" s="88"/>
      <c r="J75" s="91"/>
      <c r="K75" s="91"/>
    </row>
    <row r="76" spans="1:14">
      <c r="A76" s="88"/>
      <c r="B76" s="88"/>
      <c r="C76" s="88"/>
      <c r="D76" s="88"/>
      <c r="E76" s="88"/>
      <c r="G76" s="88"/>
      <c r="H76" s="88"/>
      <c r="I76" s="88"/>
      <c r="J76" s="91"/>
      <c r="K76" s="91"/>
    </row>
    <row r="77" spans="1:14">
      <c r="A77" s="88" t="s">
        <v>44</v>
      </c>
      <c r="B77" s="88" t="s">
        <v>30</v>
      </c>
      <c r="C77" s="88" t="s">
        <v>45</v>
      </c>
      <c r="D77" s="88"/>
      <c r="E77" s="88"/>
      <c r="G77" s="88" t="s">
        <v>44</v>
      </c>
      <c r="H77" s="90">
        <f>K56</f>
        <v>3.6249999999768079E-2</v>
      </c>
      <c r="I77" s="88">
        <f>(O23*O24)*(O25-1)</f>
        <v>30</v>
      </c>
      <c r="J77" s="91">
        <f>K56/((O23*O24)*(O25-1))</f>
        <v>1.2083333333256026E-3</v>
      </c>
      <c r="K77" s="91"/>
    </row>
    <row r="78" spans="1:14">
      <c r="A78" s="88"/>
      <c r="B78" s="88"/>
      <c r="C78" s="88"/>
      <c r="D78" s="88"/>
      <c r="E78" s="88"/>
      <c r="G78" s="88"/>
      <c r="H78" s="90"/>
      <c r="I78" s="88"/>
      <c r="J78" s="91"/>
      <c r="K78" s="91"/>
    </row>
    <row r="79" spans="1:14">
      <c r="A79" s="88"/>
      <c r="B79" s="88"/>
      <c r="C79" s="88"/>
      <c r="D79" s="88"/>
      <c r="E79" s="88"/>
      <c r="G79" s="88"/>
      <c r="H79" s="90"/>
      <c r="I79" s="88"/>
      <c r="J79" s="91"/>
      <c r="K79" s="91"/>
    </row>
    <row r="80" spans="1:14">
      <c r="A80" s="88" t="s">
        <v>46</v>
      </c>
      <c r="B80" s="88" t="s">
        <v>31</v>
      </c>
      <c r="C80" s="88" t="s">
        <v>47</v>
      </c>
      <c r="D80" s="88"/>
      <c r="E80" s="88"/>
      <c r="G80" s="88" t="s">
        <v>46</v>
      </c>
      <c r="H80" s="90">
        <f>K58</f>
        <v>8.0904583333336859</v>
      </c>
      <c r="I80" s="89">
        <f>O26-1</f>
        <v>59</v>
      </c>
      <c r="J80" s="88"/>
      <c r="K80" s="88"/>
    </row>
    <row r="81" spans="1:11">
      <c r="A81" s="88"/>
      <c r="B81" s="88"/>
      <c r="C81" s="88"/>
      <c r="D81" s="88"/>
      <c r="E81" s="88"/>
      <c r="G81" s="88"/>
      <c r="H81" s="88"/>
      <c r="I81" s="88"/>
      <c r="J81" s="88"/>
      <c r="K81" s="88"/>
    </row>
    <row r="82" spans="1:11">
      <c r="A82" s="88"/>
      <c r="B82" s="88"/>
      <c r="C82" s="88"/>
      <c r="D82" s="88"/>
      <c r="E82" s="88"/>
      <c r="G82" s="88"/>
      <c r="H82" s="88"/>
      <c r="I82" s="88"/>
      <c r="J82" s="88"/>
      <c r="K82" s="88"/>
    </row>
    <row r="84" spans="1:11">
      <c r="A84" s="41" t="s">
        <v>48</v>
      </c>
    </row>
    <row r="85" spans="1:11" ht="15.75">
      <c r="A85" s="88" t="s">
        <v>49</v>
      </c>
      <c r="B85" s="88"/>
      <c r="C85" s="88"/>
      <c r="D85" s="88"/>
      <c r="E85" s="88"/>
      <c r="F85" s="88"/>
      <c r="I85" s="73" t="s">
        <v>50</v>
      </c>
      <c r="J85" s="9">
        <f>(5.15*SQRT(J77))</f>
        <v>0.17901961019153262</v>
      </c>
      <c r="K85" s="9" t="s">
        <v>73</v>
      </c>
    </row>
    <row r="86" spans="1:11">
      <c r="A86" s="88"/>
      <c r="B86" s="88"/>
      <c r="C86" s="88"/>
      <c r="D86" s="88"/>
      <c r="E86" s="88"/>
      <c r="F86" s="88"/>
    </row>
    <row r="87" spans="1:11">
      <c r="A87" s="88"/>
      <c r="B87" s="88"/>
      <c r="C87" s="88"/>
      <c r="D87" s="88"/>
      <c r="E87" s="88"/>
      <c r="F87" s="88"/>
    </row>
    <row r="89" spans="1:11">
      <c r="A89" s="41" t="s">
        <v>51</v>
      </c>
    </row>
    <row r="90" spans="1:11" ht="15.75">
      <c r="A90" s="88" t="s">
        <v>52</v>
      </c>
      <c r="B90" s="88"/>
      <c r="C90" s="88"/>
      <c r="D90" s="88"/>
      <c r="E90" s="88"/>
      <c r="F90" s="88"/>
      <c r="I90" s="73" t="s">
        <v>53</v>
      </c>
      <c r="J90" s="15">
        <f>(J85/O27)*100</f>
        <v>29.836601698588773</v>
      </c>
      <c r="K90" s="9" t="s">
        <v>54</v>
      </c>
    </row>
    <row r="91" spans="1:11">
      <c r="A91" s="88"/>
      <c r="B91" s="88"/>
      <c r="C91" s="88"/>
      <c r="D91" s="88"/>
      <c r="E91" s="88"/>
      <c r="F91" s="88"/>
    </row>
    <row r="92" spans="1:11">
      <c r="A92" s="88"/>
      <c r="B92" s="88"/>
      <c r="C92" s="88"/>
      <c r="D92" s="88"/>
      <c r="E92" s="88"/>
      <c r="F92" s="88"/>
    </row>
    <row r="94" spans="1:11">
      <c r="A94" s="41" t="s">
        <v>55</v>
      </c>
    </row>
    <row r="95" spans="1:11">
      <c r="A95" s="88" t="s">
        <v>56</v>
      </c>
      <c r="B95" s="88"/>
      <c r="C95" s="88"/>
      <c r="D95" s="88"/>
      <c r="E95" s="88"/>
      <c r="F95" s="88"/>
    </row>
    <row r="96" spans="1:11" ht="15.75">
      <c r="A96" s="88"/>
      <c r="B96" s="88"/>
      <c r="C96" s="88"/>
      <c r="D96" s="88"/>
      <c r="E96" s="88"/>
      <c r="F96" s="88"/>
      <c r="I96" s="73" t="s">
        <v>57</v>
      </c>
      <c r="J96" s="9">
        <f>5.15*(SQRT((J68-J74)/(O24*O25)))</f>
        <v>9.2378893445025062E-2</v>
      </c>
      <c r="K96" s="9" t="s">
        <v>73</v>
      </c>
    </row>
    <row r="98" spans="1:11">
      <c r="A98" s="41" t="s">
        <v>58</v>
      </c>
    </row>
    <row r="99" spans="1:11">
      <c r="A99" s="88" t="s">
        <v>59</v>
      </c>
      <c r="B99" s="88"/>
      <c r="C99" s="88"/>
      <c r="D99" s="88"/>
      <c r="E99" s="88"/>
      <c r="F99" s="88"/>
    </row>
    <row r="100" spans="1:11" ht="15.75">
      <c r="A100" s="88"/>
      <c r="B100" s="88"/>
      <c r="C100" s="88"/>
      <c r="D100" s="88"/>
      <c r="E100" s="88"/>
      <c r="F100" s="88"/>
      <c r="I100" s="73" t="s">
        <v>60</v>
      </c>
      <c r="J100" s="15">
        <f>(J96/O27)*100</f>
        <v>15.396482240837511</v>
      </c>
      <c r="K100" s="9" t="s">
        <v>54</v>
      </c>
    </row>
    <row r="101" spans="1:11">
      <c r="A101" s="88"/>
      <c r="B101" s="88"/>
      <c r="C101" s="88"/>
      <c r="D101" s="88"/>
      <c r="E101" s="88"/>
      <c r="F101" s="88"/>
    </row>
    <row r="103" spans="1:11">
      <c r="A103" s="41" t="s">
        <v>61</v>
      </c>
    </row>
    <row r="104" spans="1:11">
      <c r="A104" s="88" t="s">
        <v>62</v>
      </c>
      <c r="B104" s="88"/>
      <c r="C104" s="88"/>
      <c r="D104" s="88"/>
      <c r="E104" s="88"/>
      <c r="F104" s="88"/>
    </row>
    <row r="105" spans="1:11" ht="15.75">
      <c r="A105" s="88"/>
      <c r="B105" s="88"/>
      <c r="C105" s="88"/>
      <c r="D105" s="88"/>
      <c r="E105" s="88"/>
      <c r="F105" s="88"/>
      <c r="I105" s="73" t="s">
        <v>63</v>
      </c>
      <c r="J105" s="9">
        <f>5.15*SQRT((J74-J77)/O25)</f>
        <v>0.54652090388141039</v>
      </c>
      <c r="K105" s="9" t="s">
        <v>73</v>
      </c>
    </row>
    <row r="106" spans="1:11">
      <c r="A106" s="88"/>
      <c r="B106" s="88"/>
      <c r="C106" s="88"/>
      <c r="D106" s="88"/>
      <c r="E106" s="88"/>
      <c r="F106" s="88"/>
    </row>
    <row r="108" spans="1:11">
      <c r="A108" s="41" t="s">
        <v>64</v>
      </c>
    </row>
    <row r="109" spans="1:11">
      <c r="A109" s="88" t="s">
        <v>65</v>
      </c>
      <c r="B109" s="88"/>
      <c r="C109" s="88"/>
      <c r="D109" s="88"/>
      <c r="E109" s="88"/>
      <c r="F109" s="88"/>
    </row>
    <row r="110" spans="1:11" ht="15.75">
      <c r="A110" s="88"/>
      <c r="B110" s="88"/>
      <c r="C110" s="88"/>
      <c r="D110" s="88"/>
      <c r="E110" s="88"/>
      <c r="F110" s="88"/>
      <c r="I110" s="73" t="s">
        <v>66</v>
      </c>
      <c r="J110" s="15">
        <f>(J105/O27)*100</f>
        <v>91.086817313568403</v>
      </c>
      <c r="K110" s="9" t="s">
        <v>54</v>
      </c>
    </row>
    <row r="111" spans="1:11">
      <c r="A111" s="88"/>
      <c r="B111" s="88"/>
      <c r="C111" s="88"/>
      <c r="D111" s="88"/>
      <c r="E111" s="88"/>
      <c r="F111" s="88"/>
    </row>
    <row r="113" spans="1:13">
      <c r="A113" s="41" t="s">
        <v>69</v>
      </c>
    </row>
    <row r="114" spans="1:13">
      <c r="A114" s="88" t="s">
        <v>67</v>
      </c>
      <c r="B114" s="88"/>
      <c r="C114" s="88"/>
      <c r="D114" s="88"/>
      <c r="E114" s="88"/>
      <c r="F114" s="88"/>
    </row>
    <row r="115" spans="1:13" ht="15.75">
      <c r="A115" s="88"/>
      <c r="B115" s="88"/>
      <c r="C115" s="88"/>
      <c r="D115" s="88"/>
      <c r="E115" s="88"/>
      <c r="F115" s="88"/>
      <c r="I115" s="73" t="s">
        <v>68</v>
      </c>
      <c r="J115" s="9">
        <f>SQRT((J85^2)+(J96^2)+(J105^2))</f>
        <v>0.58246629015472595</v>
      </c>
      <c r="K115" s="9"/>
    </row>
    <row r="116" spans="1:13">
      <c r="A116" s="88"/>
      <c r="B116" s="88"/>
      <c r="C116" s="88"/>
      <c r="D116" s="88"/>
      <c r="E116" s="88"/>
      <c r="F116" s="88"/>
    </row>
    <row r="118" spans="1:13">
      <c r="A118" s="41" t="s">
        <v>74</v>
      </c>
    </row>
    <row r="119" spans="1:13">
      <c r="A119" s="88" t="s">
        <v>70</v>
      </c>
      <c r="B119" s="88"/>
      <c r="C119" s="88"/>
      <c r="D119" s="88"/>
      <c r="E119" s="88"/>
      <c r="F119" s="88"/>
    </row>
    <row r="120" spans="1:13" ht="15.75">
      <c r="A120" s="88"/>
      <c r="B120" s="88"/>
      <c r="C120" s="88"/>
      <c r="D120" s="88"/>
      <c r="E120" s="88"/>
      <c r="F120" s="88"/>
      <c r="K120" s="73" t="s">
        <v>71</v>
      </c>
      <c r="L120" s="15">
        <f>SQRT((J90^2)+(J100^2)+(J110^2))</f>
        <v>97.077715025787668</v>
      </c>
      <c r="M120" s="9" t="s">
        <v>54</v>
      </c>
    </row>
    <row r="121" spans="1:13">
      <c r="A121" s="88"/>
      <c r="B121" s="88"/>
      <c r="C121" s="88"/>
      <c r="D121" s="88"/>
      <c r="E121" s="88"/>
      <c r="F121" s="88"/>
    </row>
  </sheetData>
  <mergeCells count="78">
    <mergeCell ref="A119:F121"/>
    <mergeCell ref="I80:I82"/>
    <mergeCell ref="J80:K82"/>
    <mergeCell ref="A85:F87"/>
    <mergeCell ref="A90:F92"/>
    <mergeCell ref="A95:F96"/>
    <mergeCell ref="A99:F101"/>
    <mergeCell ref="A80:A82"/>
    <mergeCell ref="B80:B82"/>
    <mergeCell ref="C80:C82"/>
    <mergeCell ref="D80:E82"/>
    <mergeCell ref="G80:G82"/>
    <mergeCell ref="H80:H82"/>
    <mergeCell ref="A104:F106"/>
    <mergeCell ref="A109:F111"/>
    <mergeCell ref="A114:F116"/>
    <mergeCell ref="H77:H79"/>
    <mergeCell ref="I77:I79"/>
    <mergeCell ref="J77:K79"/>
    <mergeCell ref="A77:A79"/>
    <mergeCell ref="B77:B79"/>
    <mergeCell ref="C77:C79"/>
    <mergeCell ref="D77:E79"/>
    <mergeCell ref="G77:G79"/>
    <mergeCell ref="A74:A76"/>
    <mergeCell ref="B74:B76"/>
    <mergeCell ref="C74:C76"/>
    <mergeCell ref="D74:E76"/>
    <mergeCell ref="G74:G76"/>
    <mergeCell ref="H71:H73"/>
    <mergeCell ref="I71:I73"/>
    <mergeCell ref="J71:K73"/>
    <mergeCell ref="I74:I76"/>
    <mergeCell ref="J74:K76"/>
    <mergeCell ref="H74:H76"/>
    <mergeCell ref="A71:A73"/>
    <mergeCell ref="B71:B73"/>
    <mergeCell ref="C71:C73"/>
    <mergeCell ref="D71:E73"/>
    <mergeCell ref="G71:G73"/>
    <mergeCell ref="H68:H70"/>
    <mergeCell ref="I68:I70"/>
    <mergeCell ref="J68:K70"/>
    <mergeCell ref="A66:A67"/>
    <mergeCell ref="B66:B67"/>
    <mergeCell ref="C66:C67"/>
    <mergeCell ref="D66:E67"/>
    <mergeCell ref="A68:A70"/>
    <mergeCell ref="B68:B70"/>
    <mergeCell ref="C68:C70"/>
    <mergeCell ref="D68:E70"/>
    <mergeCell ref="G68:G70"/>
    <mergeCell ref="F66:F67"/>
    <mergeCell ref="G66:G67"/>
    <mergeCell ref="H66:H67"/>
    <mergeCell ref="I66:I67"/>
    <mergeCell ref="A43:F45"/>
    <mergeCell ref="A62:F64"/>
    <mergeCell ref="A48:F50"/>
    <mergeCell ref="G7:H8"/>
    <mergeCell ref="J7:J8"/>
    <mergeCell ref="A33:F35"/>
    <mergeCell ref="A2:P2"/>
    <mergeCell ref="A4:P5"/>
    <mergeCell ref="J66:K67"/>
    <mergeCell ref="L7:L8"/>
    <mergeCell ref="M7:M8"/>
    <mergeCell ref="N7:N8"/>
    <mergeCell ref="A23:F25"/>
    <mergeCell ref="A28:F30"/>
    <mergeCell ref="B7:B8"/>
    <mergeCell ref="C7:D8"/>
    <mergeCell ref="E7:F8"/>
    <mergeCell ref="C19:D19"/>
    <mergeCell ref="E19:F19"/>
    <mergeCell ref="G19:H19"/>
    <mergeCell ref="K7:K8"/>
    <mergeCell ref="A38:F40"/>
  </mergeCells>
  <pageMargins left="0.25" right="0.25" top="0.75" bottom="0.75" header="0.3" footer="0.3"/>
  <pageSetup scale="55" fitToHeight="0" orientation="landscape" r:id="rId1"/>
  <rowBreaks count="1" manualBreakCount="1">
    <brk id="60" max="16383" man="1"/>
  </rowBreaks>
  <ignoredErrors>
    <ignoredError sqref="M9:M18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3:N53"/>
  <sheetViews>
    <sheetView topLeftCell="A16" zoomScale="120" zoomScaleNormal="120" workbookViewId="0">
      <selection activeCell="I30" sqref="I30"/>
    </sheetView>
  </sheetViews>
  <sheetFormatPr baseColWidth="10" defaultRowHeight="15"/>
  <cols>
    <col min="2" max="2" width="10.85546875" customWidth="1"/>
    <col min="3" max="3" width="11.140625" customWidth="1"/>
    <col min="4" max="4" width="11.42578125" customWidth="1"/>
    <col min="5" max="5" width="12.140625" customWidth="1"/>
    <col min="8" max="8" width="12.7109375" bestFit="1" customWidth="1"/>
    <col min="12" max="12" width="13" customWidth="1"/>
    <col min="13" max="13" width="14.5703125" customWidth="1"/>
  </cols>
  <sheetData>
    <row r="3" spans="1:13">
      <c r="A3" s="122" t="s">
        <v>75</v>
      </c>
      <c r="B3" s="124" t="s">
        <v>76</v>
      </c>
      <c r="C3" s="124"/>
      <c r="D3" s="124"/>
      <c r="E3" s="124"/>
      <c r="F3" s="125" t="s">
        <v>77</v>
      </c>
      <c r="G3" s="125"/>
      <c r="H3" s="125"/>
      <c r="I3" s="125"/>
      <c r="J3" s="124" t="s">
        <v>78</v>
      </c>
      <c r="K3" s="124"/>
      <c r="L3" s="124"/>
      <c r="M3" s="124"/>
    </row>
    <row r="4" spans="1:13">
      <c r="A4" s="123"/>
      <c r="B4" s="18" t="s">
        <v>79</v>
      </c>
      <c r="C4" s="18" t="s">
        <v>80</v>
      </c>
      <c r="D4" s="18" t="s">
        <v>81</v>
      </c>
      <c r="E4" s="18" t="s">
        <v>82</v>
      </c>
      <c r="F4" s="19" t="s">
        <v>79</v>
      </c>
      <c r="G4" s="19" t="s">
        <v>80</v>
      </c>
      <c r="H4" s="19" t="s">
        <v>81</v>
      </c>
      <c r="I4" s="19" t="s">
        <v>82</v>
      </c>
      <c r="J4" s="18" t="s">
        <v>79</v>
      </c>
      <c r="K4" s="18" t="s">
        <v>80</v>
      </c>
      <c r="L4" s="18" t="s">
        <v>81</v>
      </c>
      <c r="M4" s="18" t="s">
        <v>82</v>
      </c>
    </row>
    <row r="5" spans="1:13">
      <c r="A5" s="18">
        <v>1</v>
      </c>
      <c r="B5" s="16">
        <v>3</v>
      </c>
      <c r="C5" s="16">
        <v>2.95</v>
      </c>
      <c r="D5" s="30"/>
      <c r="E5" s="31">
        <f>(MAX(B5:D5))-(MIN(B5:D5))</f>
        <v>4.9999999999999822E-2</v>
      </c>
      <c r="F5" s="16">
        <v>2.4</v>
      </c>
      <c r="G5" s="16">
        <v>2.5</v>
      </c>
      <c r="H5" s="30"/>
      <c r="I5" s="31">
        <f t="shared" ref="I5:I14" si="0">(MAX(F5:H5))-(MIN(F5:H5))</f>
        <v>0.10000000000000009</v>
      </c>
      <c r="J5" s="16">
        <v>2.5</v>
      </c>
      <c r="K5" s="16">
        <v>2.5499999999999998</v>
      </c>
      <c r="L5" s="30"/>
      <c r="M5" s="4">
        <f>(MAX(J5:L5))-(MIN(J5:L5))</f>
        <v>4.9999999999999822E-2</v>
      </c>
    </row>
    <row r="6" spans="1:13">
      <c r="A6" s="18">
        <v>2</v>
      </c>
      <c r="B6" s="16">
        <v>2.95</v>
      </c>
      <c r="C6" s="16">
        <v>3</v>
      </c>
      <c r="D6" s="30"/>
      <c r="E6" s="31">
        <f t="shared" ref="E6:E14" si="1">(MAX(B6:D6))-(MIN(B6:D6))</f>
        <v>4.9999999999999822E-2</v>
      </c>
      <c r="F6" s="16">
        <v>3</v>
      </c>
      <c r="G6" s="16">
        <v>3</v>
      </c>
      <c r="H6" s="30"/>
      <c r="I6" s="31">
        <f t="shared" si="0"/>
        <v>0</v>
      </c>
      <c r="J6" s="16">
        <v>3</v>
      </c>
      <c r="K6" s="16">
        <v>2.95</v>
      </c>
      <c r="L6" s="30"/>
      <c r="M6" s="4">
        <f t="shared" ref="M6:M14" si="2">(MAX(J6:L6))-(MIN(J6:L6))</f>
        <v>4.9999999999999822E-2</v>
      </c>
    </row>
    <row r="7" spans="1:13">
      <c r="A7" s="18">
        <v>3</v>
      </c>
      <c r="B7" s="16">
        <v>2.15</v>
      </c>
      <c r="C7" s="16">
        <v>2.2000000000000002</v>
      </c>
      <c r="D7" s="30"/>
      <c r="E7" s="32">
        <f>(MAX(B7:D7))-(MIN(B7:D7))</f>
        <v>5.0000000000000266E-2</v>
      </c>
      <c r="F7" s="16">
        <v>2.1</v>
      </c>
      <c r="G7" s="16">
        <v>2.15</v>
      </c>
      <c r="H7" s="30"/>
      <c r="I7" s="31">
        <f t="shared" si="0"/>
        <v>4.9999999999999822E-2</v>
      </c>
      <c r="J7" s="16">
        <v>2.15</v>
      </c>
      <c r="K7" s="16">
        <v>2.2000000000000002</v>
      </c>
      <c r="L7" s="30"/>
      <c r="M7" s="4">
        <f t="shared" si="2"/>
        <v>5.0000000000000266E-2</v>
      </c>
    </row>
    <row r="8" spans="1:13">
      <c r="A8" s="18">
        <v>4</v>
      </c>
      <c r="B8" s="16">
        <v>2.95</v>
      </c>
      <c r="C8" s="16">
        <v>3</v>
      </c>
      <c r="D8" s="30"/>
      <c r="E8" s="31">
        <f t="shared" si="1"/>
        <v>4.9999999999999822E-2</v>
      </c>
      <c r="F8" s="16">
        <v>3</v>
      </c>
      <c r="G8" s="16">
        <v>2.9</v>
      </c>
      <c r="H8" s="30"/>
      <c r="I8" s="31">
        <f t="shared" si="0"/>
        <v>0.10000000000000009</v>
      </c>
      <c r="J8" s="16">
        <v>3</v>
      </c>
      <c r="K8" s="16">
        <v>2.95</v>
      </c>
      <c r="L8" s="30"/>
      <c r="M8" s="4">
        <f t="shared" si="2"/>
        <v>4.9999999999999822E-2</v>
      </c>
    </row>
    <row r="9" spans="1:13">
      <c r="A9" s="18">
        <v>5</v>
      </c>
      <c r="B9" s="16">
        <v>2.9</v>
      </c>
      <c r="C9" s="16">
        <v>2.95</v>
      </c>
      <c r="D9" s="30"/>
      <c r="E9" s="31">
        <f t="shared" si="1"/>
        <v>5.0000000000000266E-2</v>
      </c>
      <c r="F9" s="16">
        <v>2.9</v>
      </c>
      <c r="G9" s="16">
        <v>2.9</v>
      </c>
      <c r="H9" s="30"/>
      <c r="I9" s="31">
        <f t="shared" si="0"/>
        <v>0</v>
      </c>
      <c r="J9" s="16">
        <v>3</v>
      </c>
      <c r="K9" s="16">
        <v>3.05</v>
      </c>
      <c r="L9" s="30"/>
      <c r="M9" s="4">
        <f t="shared" si="2"/>
        <v>4.9999999999999822E-2</v>
      </c>
    </row>
    <row r="10" spans="1:13">
      <c r="A10" s="18">
        <v>6</v>
      </c>
      <c r="B10" s="16">
        <v>3</v>
      </c>
      <c r="C10" s="16">
        <v>2.95</v>
      </c>
      <c r="D10" s="30"/>
      <c r="E10" s="31">
        <f t="shared" si="1"/>
        <v>4.9999999999999822E-2</v>
      </c>
      <c r="F10" s="16">
        <v>2.9</v>
      </c>
      <c r="G10" s="16">
        <v>2.95</v>
      </c>
      <c r="H10" s="30"/>
      <c r="I10" s="31">
        <f t="shared" si="0"/>
        <v>5.0000000000000266E-2</v>
      </c>
      <c r="J10" s="16">
        <v>3</v>
      </c>
      <c r="K10" s="16">
        <v>3</v>
      </c>
      <c r="L10" s="30"/>
      <c r="M10" s="4">
        <f t="shared" si="2"/>
        <v>0</v>
      </c>
    </row>
    <row r="11" spans="1:13">
      <c r="A11" s="18">
        <v>7</v>
      </c>
      <c r="B11" s="17">
        <v>2.95</v>
      </c>
      <c r="C11" s="17">
        <v>2.9</v>
      </c>
      <c r="D11" s="30"/>
      <c r="E11" s="31">
        <f t="shared" si="1"/>
        <v>5.0000000000000266E-2</v>
      </c>
      <c r="F11" s="17">
        <v>2.8</v>
      </c>
      <c r="G11" s="17">
        <v>2.85</v>
      </c>
      <c r="H11" s="30"/>
      <c r="I11" s="31">
        <f t="shared" si="0"/>
        <v>5.0000000000000266E-2</v>
      </c>
      <c r="J11" s="17">
        <v>3</v>
      </c>
      <c r="K11" s="17">
        <v>2.9</v>
      </c>
      <c r="L11" s="30"/>
      <c r="M11" s="4">
        <f t="shared" si="2"/>
        <v>0.10000000000000009</v>
      </c>
    </row>
    <row r="12" spans="1:13">
      <c r="A12" s="18">
        <v>8</v>
      </c>
      <c r="B12" s="16">
        <v>3.35</v>
      </c>
      <c r="C12" s="16">
        <v>3.3</v>
      </c>
      <c r="D12" s="30"/>
      <c r="E12" s="31">
        <f t="shared" si="1"/>
        <v>5.0000000000000266E-2</v>
      </c>
      <c r="F12" s="16">
        <v>3.3</v>
      </c>
      <c r="G12" s="16">
        <v>3.3</v>
      </c>
      <c r="H12" s="30"/>
      <c r="I12" s="31">
        <f t="shared" si="0"/>
        <v>0</v>
      </c>
      <c r="J12" s="16">
        <v>3.4</v>
      </c>
      <c r="K12" s="16">
        <v>3.3</v>
      </c>
      <c r="L12" s="30"/>
      <c r="M12" s="4">
        <f t="shared" si="2"/>
        <v>0.10000000000000009</v>
      </c>
    </row>
    <row r="13" spans="1:13">
      <c r="A13" s="18">
        <v>9</v>
      </c>
      <c r="B13" s="16">
        <v>2.4500000000000002</v>
      </c>
      <c r="C13" s="16">
        <v>2.5</v>
      </c>
      <c r="D13" s="30"/>
      <c r="E13" s="31">
        <f t="shared" si="1"/>
        <v>4.9999999999999822E-2</v>
      </c>
      <c r="F13" s="16">
        <v>2.35</v>
      </c>
      <c r="G13" s="16">
        <v>2.4</v>
      </c>
      <c r="H13" s="30"/>
      <c r="I13" s="31">
        <f t="shared" si="0"/>
        <v>4.9999999999999822E-2</v>
      </c>
      <c r="J13" s="16">
        <v>2.5</v>
      </c>
      <c r="K13" s="16">
        <v>2.4500000000000002</v>
      </c>
      <c r="L13" s="30"/>
      <c r="M13" s="4">
        <f t="shared" si="2"/>
        <v>4.9999999999999822E-2</v>
      </c>
    </row>
    <row r="14" spans="1:13">
      <c r="A14" s="18">
        <v>10</v>
      </c>
      <c r="B14" s="16">
        <v>3</v>
      </c>
      <c r="C14" s="16">
        <v>3.05</v>
      </c>
      <c r="D14" s="30"/>
      <c r="E14" s="31">
        <f t="shared" si="1"/>
        <v>4.9999999999999822E-2</v>
      </c>
      <c r="F14" s="16">
        <v>3</v>
      </c>
      <c r="G14" s="16">
        <v>3.05</v>
      </c>
      <c r="H14" s="30"/>
      <c r="I14" s="31">
        <f t="shared" si="0"/>
        <v>4.9999999999999822E-2</v>
      </c>
      <c r="J14" s="16">
        <v>3</v>
      </c>
      <c r="K14" s="16">
        <v>3.1</v>
      </c>
      <c r="L14" s="30"/>
      <c r="M14" s="4">
        <f t="shared" si="2"/>
        <v>0.10000000000000009</v>
      </c>
    </row>
    <row r="15" spans="1:13">
      <c r="E15" s="20">
        <f>AVERAGE(E5:E14)</f>
        <v>0.05</v>
      </c>
      <c r="I15" s="20">
        <f>AVERAGE(I5:I14)</f>
        <v>4.5000000000000019E-2</v>
      </c>
      <c r="M15" s="20">
        <f>AVERAGE(M5:M14)</f>
        <v>5.9999999999999963E-2</v>
      </c>
    </row>
    <row r="17" spans="1:14">
      <c r="C17" s="20">
        <f>AVERAGE(B5:D14)</f>
        <v>2.875</v>
      </c>
      <c r="G17" s="20">
        <f>AVERAGE(F5:H14)</f>
        <v>2.7874999999999992</v>
      </c>
      <c r="K17" s="20">
        <f>AVERAGE(J5:L14)</f>
        <v>2.85</v>
      </c>
    </row>
    <row r="20" spans="1:14">
      <c r="C20" s="20">
        <f>AVERAGE(E15,I15,M15)</f>
        <v>5.1666666666666666E-2</v>
      </c>
      <c r="G20" s="20">
        <f>MAX(C17,G17,K17)</f>
        <v>2.875</v>
      </c>
      <c r="K20" s="20">
        <f>MIN(C17,G17,K17)</f>
        <v>2.7874999999999992</v>
      </c>
      <c r="N20" s="20">
        <f>G20-K20</f>
        <v>8.7500000000000799E-2</v>
      </c>
    </row>
    <row r="21" spans="1:14" ht="20.25" customHeight="1"/>
    <row r="22" spans="1:14" ht="15" customHeight="1">
      <c r="A22" s="126" t="s">
        <v>83</v>
      </c>
      <c r="B22" s="128" t="s">
        <v>84</v>
      </c>
      <c r="C22" s="128" t="s">
        <v>85</v>
      </c>
      <c r="E22" s="130" t="s">
        <v>86</v>
      </c>
      <c r="F22" s="132" t="s">
        <v>87</v>
      </c>
      <c r="G22" s="21"/>
    </row>
    <row r="23" spans="1:14" ht="15" customHeight="1">
      <c r="A23" s="127"/>
      <c r="B23" s="129"/>
      <c r="C23" s="129"/>
      <c r="E23" s="131"/>
      <c r="F23" s="132"/>
      <c r="G23" s="21"/>
      <c r="H23" s="18" t="s">
        <v>88</v>
      </c>
      <c r="I23" s="22">
        <f>COUNT(B5:D14)</f>
        <v>20</v>
      </c>
    </row>
    <row r="24" spans="1:14">
      <c r="A24" s="29">
        <v>2</v>
      </c>
      <c r="B24" s="28">
        <v>3.27</v>
      </c>
      <c r="C24" s="28">
        <v>4.5599999999999996</v>
      </c>
      <c r="E24" s="29">
        <v>2</v>
      </c>
      <c r="F24" s="28">
        <v>3.65</v>
      </c>
      <c r="G24" s="23"/>
      <c r="H24" s="18" t="s">
        <v>89</v>
      </c>
      <c r="I24" s="24">
        <v>0.6</v>
      </c>
    </row>
    <row r="25" spans="1:14">
      <c r="A25" s="29">
        <v>3</v>
      </c>
      <c r="B25" s="28">
        <v>2.58</v>
      </c>
      <c r="C25" s="28">
        <v>3.05</v>
      </c>
      <c r="E25" s="29">
        <v>3</v>
      </c>
      <c r="F25" s="28">
        <v>2.7</v>
      </c>
      <c r="G25" s="23"/>
    </row>
    <row r="28" spans="1:14" ht="15.75">
      <c r="A28" s="133" t="s">
        <v>90</v>
      </c>
      <c r="B28" s="133"/>
    </row>
    <row r="29" spans="1:14" ht="18" customHeight="1">
      <c r="A29" s="134" t="s">
        <v>91</v>
      </c>
      <c r="B29" s="134"/>
      <c r="C29" s="134"/>
      <c r="D29" s="134"/>
      <c r="F29" s="135" t="s">
        <v>92</v>
      </c>
      <c r="G29" s="117"/>
      <c r="H29" s="114">
        <f>C20*B24</f>
        <v>0.16894999999999999</v>
      </c>
    </row>
    <row r="30" spans="1:14" ht="15" customHeight="1">
      <c r="A30" s="134"/>
      <c r="B30" s="134"/>
      <c r="C30" s="134"/>
      <c r="D30" s="134"/>
      <c r="F30" s="136"/>
      <c r="G30" s="117"/>
      <c r="H30" s="116"/>
      <c r="I30" t="s">
        <v>122</v>
      </c>
    </row>
    <row r="33" spans="1:14" ht="15.75">
      <c r="A33" s="121" t="s">
        <v>93</v>
      </c>
      <c r="B33" s="121"/>
    </row>
    <row r="34" spans="1:14">
      <c r="A34" s="120" t="s">
        <v>94</v>
      </c>
      <c r="B34" s="120"/>
      <c r="C34" s="120"/>
      <c r="D34" s="120"/>
      <c r="F34" s="120" t="s">
        <v>95</v>
      </c>
      <c r="G34" s="120"/>
      <c r="H34" s="120"/>
      <c r="I34" s="120"/>
    </row>
    <row r="35" spans="1:14">
      <c r="A35" s="120"/>
      <c r="B35" s="120"/>
      <c r="C35" s="120"/>
      <c r="D35" s="120"/>
      <c r="F35" s="120"/>
      <c r="G35" s="120"/>
      <c r="H35" s="120"/>
      <c r="I35" s="120"/>
    </row>
    <row r="36" spans="1:14">
      <c r="A36" s="110" t="s">
        <v>96</v>
      </c>
      <c r="B36" s="110"/>
      <c r="C36" s="110"/>
      <c r="D36" s="110"/>
    </row>
    <row r="37" spans="1:14">
      <c r="A37" s="113"/>
      <c r="B37" s="113"/>
      <c r="C37" s="113"/>
      <c r="D37" s="119">
        <f>C20*C24</f>
        <v>0.23559999999999998</v>
      </c>
      <c r="F37" s="117" t="s">
        <v>97</v>
      </c>
      <c r="G37" s="117"/>
      <c r="H37" s="117"/>
      <c r="I37" s="118">
        <f>(D37/I24)</f>
        <v>0.39266666666666666</v>
      </c>
      <c r="K37" s="110" t="s">
        <v>98</v>
      </c>
      <c r="L37" s="110"/>
      <c r="M37" s="110"/>
      <c r="N37" s="110"/>
    </row>
    <row r="38" spans="1:14">
      <c r="A38" s="113"/>
      <c r="B38" s="113"/>
      <c r="C38" s="113"/>
      <c r="D38" s="119"/>
      <c r="F38" s="117"/>
      <c r="G38" s="117"/>
      <c r="H38" s="117"/>
      <c r="I38" s="118"/>
    </row>
    <row r="39" spans="1:14" ht="15.75">
      <c r="A39" s="1"/>
      <c r="B39" s="1"/>
      <c r="C39" s="1"/>
      <c r="D39" s="25"/>
      <c r="F39" s="26"/>
      <c r="G39" s="26"/>
      <c r="H39" s="26"/>
      <c r="I39" s="27"/>
      <c r="K39" s="111" t="s">
        <v>99</v>
      </c>
      <c r="L39" s="111"/>
      <c r="M39" s="111"/>
    </row>
    <row r="40" spans="1:14" ht="15.75">
      <c r="A40" s="112" t="s">
        <v>100</v>
      </c>
      <c r="B40" s="112"/>
      <c r="C40" s="112"/>
      <c r="D40" s="112"/>
      <c r="K40" s="111" t="s">
        <v>101</v>
      </c>
      <c r="L40" s="111"/>
      <c r="M40" s="111"/>
    </row>
    <row r="41" spans="1:14" ht="15.75">
      <c r="K41" s="111" t="s">
        <v>102</v>
      </c>
      <c r="L41" s="111"/>
      <c r="M41" s="111"/>
    </row>
    <row r="42" spans="1:14">
      <c r="A42" s="113"/>
      <c r="B42" s="113"/>
      <c r="C42" s="113"/>
      <c r="D42" s="114">
        <f>SQRT((N20*F25)^2-((C37)^2/I23))</f>
        <v>0.23625000000000218</v>
      </c>
      <c r="F42" s="117" t="s">
        <v>103</v>
      </c>
      <c r="G42" s="117"/>
      <c r="H42" s="117"/>
      <c r="I42" s="118">
        <f>(D42/I24)</f>
        <v>0.39375000000000365</v>
      </c>
    </row>
    <row r="43" spans="1:14">
      <c r="A43" s="113"/>
      <c r="B43" s="113"/>
      <c r="C43" s="113"/>
      <c r="D43" s="115"/>
      <c r="F43" s="117"/>
      <c r="G43" s="117"/>
      <c r="H43" s="117"/>
      <c r="I43" s="118"/>
    </row>
    <row r="44" spans="1:14">
      <c r="A44" s="113"/>
      <c r="B44" s="113"/>
      <c r="C44" s="113"/>
      <c r="D44" s="116"/>
      <c r="F44" s="117"/>
      <c r="G44" s="117"/>
      <c r="H44" s="117"/>
      <c r="I44" s="118"/>
    </row>
    <row r="46" spans="1:14">
      <c r="A46" s="110" t="s">
        <v>104</v>
      </c>
      <c r="B46" s="110"/>
      <c r="C46" s="110"/>
      <c r="D46" s="110"/>
    </row>
    <row r="48" spans="1:14">
      <c r="A48" s="113"/>
      <c r="B48" s="113"/>
      <c r="C48" s="113"/>
      <c r="D48" s="119">
        <f>SQRT((D37)^2+(D42)^2)</f>
        <v>0.33364865127855831</v>
      </c>
      <c r="F48" s="117"/>
      <c r="G48" s="117"/>
      <c r="H48" s="117"/>
      <c r="I48" s="118">
        <f>SQRT((I37)^2+(I42)^2)</f>
        <v>0.55608108546426394</v>
      </c>
    </row>
    <row r="49" spans="1:9">
      <c r="A49" s="113"/>
      <c r="B49" s="113"/>
      <c r="C49" s="113"/>
      <c r="D49" s="119"/>
      <c r="F49" s="117"/>
      <c r="G49" s="117"/>
      <c r="H49" s="117"/>
      <c r="I49" s="118"/>
    </row>
    <row r="50" spans="1:9">
      <c r="A50" s="113"/>
      <c r="B50" s="113"/>
      <c r="C50" s="113"/>
      <c r="D50" s="119"/>
      <c r="F50" s="117"/>
      <c r="G50" s="117"/>
      <c r="H50" s="117"/>
      <c r="I50" s="118"/>
    </row>
    <row r="51" spans="1:9">
      <c r="A51" s="113"/>
      <c r="B51" s="113"/>
      <c r="C51" s="113"/>
      <c r="D51" s="119"/>
      <c r="F51" s="117"/>
      <c r="G51" s="117"/>
      <c r="H51" s="117"/>
      <c r="I51" s="118"/>
    </row>
    <row r="53" spans="1:9">
      <c r="A53" s="3" t="s">
        <v>105</v>
      </c>
      <c r="B53" s="109" t="s">
        <v>106</v>
      </c>
      <c r="C53" s="109"/>
      <c r="D53" s="109"/>
      <c r="E53" s="109"/>
      <c r="F53" s="109"/>
      <c r="G53" s="109"/>
      <c r="H53" s="109"/>
    </row>
  </sheetData>
  <mergeCells count="37">
    <mergeCell ref="A33:B33"/>
    <mergeCell ref="A3:A4"/>
    <mergeCell ref="B3:E3"/>
    <mergeCell ref="F3:I3"/>
    <mergeCell ref="J3:M3"/>
    <mergeCell ref="A22:A23"/>
    <mergeCell ref="B22:B23"/>
    <mergeCell ref="C22:C23"/>
    <mergeCell ref="E22:E23"/>
    <mergeCell ref="F22:F23"/>
    <mergeCell ref="A28:B28"/>
    <mergeCell ref="A29:D30"/>
    <mergeCell ref="F29:F30"/>
    <mergeCell ref="G29:G30"/>
    <mergeCell ref="H29:H30"/>
    <mergeCell ref="A34:D35"/>
    <mergeCell ref="F34:I35"/>
    <mergeCell ref="A36:D36"/>
    <mergeCell ref="A37:C38"/>
    <mergeCell ref="D37:D38"/>
    <mergeCell ref="F37:H38"/>
    <mergeCell ref="I37:I38"/>
    <mergeCell ref="B53:H53"/>
    <mergeCell ref="K37:N37"/>
    <mergeCell ref="K39:M39"/>
    <mergeCell ref="A40:D40"/>
    <mergeCell ref="K40:M40"/>
    <mergeCell ref="K41:M41"/>
    <mergeCell ref="A42:C44"/>
    <mergeCell ref="D42:D44"/>
    <mergeCell ref="F42:H44"/>
    <mergeCell ref="I42:I44"/>
    <mergeCell ref="A46:D46"/>
    <mergeCell ref="A48:C51"/>
    <mergeCell ref="D48:D51"/>
    <mergeCell ref="F48:H51"/>
    <mergeCell ref="I48:I51"/>
  </mergeCells>
  <conditionalFormatting sqref="I48:I51">
    <cfRule type="colorScale" priority="1">
      <colorScale>
        <cfvo type="percent" val="10"/>
        <cfvo type="percent" val="30"/>
        <cfvo type="percent" val="100"/>
        <color rgb="FF00B050"/>
        <color rgb="FFFFFF00"/>
        <color rgb="FFFF0000"/>
      </colorScale>
    </cfRule>
  </conditionalFormatting>
  <pageMargins left="0.7" right="0.7" top="0.75" bottom="0.75" header="0.3" footer="0.3"/>
  <ignoredErrors>
    <ignoredError sqref="E5:E14" formulaRange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88"/>
  <sheetViews>
    <sheetView showGridLines="0" view="pageBreakPreview" topLeftCell="A131" zoomScale="60" zoomScaleNormal="78" workbookViewId="0">
      <selection activeCell="S121" sqref="S121"/>
    </sheetView>
  </sheetViews>
  <sheetFormatPr baseColWidth="10" defaultRowHeight="15"/>
  <cols>
    <col min="1" max="1" width="25.28515625" customWidth="1"/>
    <col min="2" max="3" width="14.140625" customWidth="1"/>
    <col min="4" max="4" width="25.5703125" customWidth="1"/>
    <col min="5" max="6" width="16.5703125" customWidth="1"/>
    <col min="7" max="7" width="26.140625" customWidth="1"/>
    <col min="8" max="9" width="14.5703125" customWidth="1"/>
    <col min="10" max="10" width="26.42578125" customWidth="1"/>
  </cols>
  <sheetData>
    <row r="1" spans="1:12" ht="7.5" customHeight="1"/>
    <row r="2" spans="1:12" ht="15.75">
      <c r="A2" s="85" t="s">
        <v>153</v>
      </c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</row>
    <row r="3" spans="1:12" ht="9.75" customHeight="1"/>
    <row r="4" spans="1:12">
      <c r="A4" s="87" t="s">
        <v>132</v>
      </c>
      <c r="B4" s="87"/>
      <c r="C4" s="87"/>
      <c r="D4" s="87"/>
      <c r="E4" s="87"/>
      <c r="F4" s="87"/>
      <c r="G4" s="87"/>
      <c r="H4" s="87"/>
      <c r="I4" s="87"/>
      <c r="J4" s="87"/>
    </row>
    <row r="5" spans="1:12">
      <c r="A5" s="87"/>
      <c r="B5" s="87"/>
      <c r="C5" s="87"/>
      <c r="D5" s="87"/>
      <c r="E5" s="87"/>
      <c r="F5" s="87"/>
      <c r="G5" s="87"/>
      <c r="H5" s="87"/>
      <c r="I5" s="87"/>
      <c r="J5" s="87"/>
    </row>
    <row r="6" spans="1:12" ht="9.75" customHeight="1"/>
    <row r="7" spans="1:12">
      <c r="A7" s="143" t="s">
        <v>75</v>
      </c>
      <c r="B7" s="140" t="s">
        <v>76</v>
      </c>
      <c r="C7" s="141"/>
      <c r="D7" s="142"/>
      <c r="E7" s="140" t="s">
        <v>77</v>
      </c>
      <c r="F7" s="141"/>
      <c r="G7" s="142"/>
      <c r="H7" s="140" t="s">
        <v>78</v>
      </c>
      <c r="I7" s="141"/>
      <c r="J7" s="142"/>
    </row>
    <row r="8" spans="1:12">
      <c r="A8" s="144"/>
      <c r="B8" s="43" t="s">
        <v>79</v>
      </c>
      <c r="C8" s="43" t="s">
        <v>80</v>
      </c>
      <c r="D8" s="43" t="s">
        <v>82</v>
      </c>
      <c r="E8" s="43" t="s">
        <v>79</v>
      </c>
      <c r="F8" s="43" t="s">
        <v>80</v>
      </c>
      <c r="G8" s="43" t="s">
        <v>82</v>
      </c>
      <c r="H8" s="43" t="s">
        <v>79</v>
      </c>
      <c r="I8" s="43" t="s">
        <v>80</v>
      </c>
      <c r="J8" s="43" t="s">
        <v>82</v>
      </c>
    </row>
    <row r="9" spans="1:12">
      <c r="A9" s="43">
        <v>1</v>
      </c>
      <c r="B9" s="16">
        <v>3</v>
      </c>
      <c r="C9" s="16">
        <v>2.95</v>
      </c>
      <c r="D9" s="44">
        <f t="shared" ref="D9:D18" si="0">(MAX(B9:C9))-(MIN(B9:C9))</f>
        <v>4.9999999999999822E-2</v>
      </c>
      <c r="E9" s="16">
        <v>2.4</v>
      </c>
      <c r="F9" s="16">
        <v>2.5</v>
      </c>
      <c r="G9" s="45">
        <f t="shared" ref="G9:G18" si="1">(MAX(E9:F9))-(MIN(E9:F9))</f>
        <v>0.10000000000000009</v>
      </c>
      <c r="H9" s="16">
        <v>2.5</v>
      </c>
      <c r="I9" s="16">
        <v>2.5499999999999998</v>
      </c>
      <c r="J9" s="45">
        <f t="shared" ref="J9:J18" si="2">(MAX(H9:I9))-(MIN(H9:I9))</f>
        <v>4.9999999999999822E-2</v>
      </c>
    </row>
    <row r="10" spans="1:12">
      <c r="A10" s="43">
        <v>2</v>
      </c>
      <c r="B10" s="16">
        <v>2.95</v>
      </c>
      <c r="C10" s="16">
        <v>3</v>
      </c>
      <c r="D10" s="45">
        <f t="shared" si="0"/>
        <v>4.9999999999999822E-2</v>
      </c>
      <c r="E10" s="16">
        <v>3</v>
      </c>
      <c r="F10" s="16">
        <v>3</v>
      </c>
      <c r="G10" s="45">
        <f t="shared" si="1"/>
        <v>0</v>
      </c>
      <c r="H10" s="16">
        <v>3</v>
      </c>
      <c r="I10" s="16">
        <v>2.95</v>
      </c>
      <c r="J10" s="45">
        <f t="shared" si="2"/>
        <v>4.9999999999999822E-2</v>
      </c>
    </row>
    <row r="11" spans="1:12">
      <c r="A11" s="43">
        <v>3</v>
      </c>
      <c r="B11" s="16">
        <v>2.15</v>
      </c>
      <c r="C11" s="16">
        <v>2.2000000000000002</v>
      </c>
      <c r="D11" s="44">
        <f t="shared" si="0"/>
        <v>5.0000000000000266E-2</v>
      </c>
      <c r="E11" s="16">
        <v>2.1</v>
      </c>
      <c r="F11" s="16">
        <v>2.15</v>
      </c>
      <c r="G11" s="45">
        <f t="shared" si="1"/>
        <v>4.9999999999999822E-2</v>
      </c>
      <c r="H11" s="16">
        <v>2.15</v>
      </c>
      <c r="I11" s="16">
        <v>2.2000000000000002</v>
      </c>
      <c r="J11" s="45">
        <f t="shared" si="2"/>
        <v>5.0000000000000266E-2</v>
      </c>
    </row>
    <row r="12" spans="1:12">
      <c r="A12" s="43">
        <v>4</v>
      </c>
      <c r="B12" s="16">
        <v>2.95</v>
      </c>
      <c r="C12" s="16">
        <v>3</v>
      </c>
      <c r="D12" s="45">
        <f t="shared" si="0"/>
        <v>4.9999999999999822E-2</v>
      </c>
      <c r="E12" s="16">
        <v>3</v>
      </c>
      <c r="F12" s="16">
        <v>2.9</v>
      </c>
      <c r="G12" s="45">
        <f t="shared" si="1"/>
        <v>0.10000000000000009</v>
      </c>
      <c r="H12" s="16">
        <v>3</v>
      </c>
      <c r="I12" s="16">
        <v>2.95</v>
      </c>
      <c r="J12" s="45">
        <f t="shared" si="2"/>
        <v>4.9999999999999822E-2</v>
      </c>
    </row>
    <row r="13" spans="1:12">
      <c r="A13" s="43">
        <v>5</v>
      </c>
      <c r="B13" s="16">
        <v>2.9</v>
      </c>
      <c r="C13" s="16">
        <v>2.95</v>
      </c>
      <c r="D13" s="45">
        <f t="shared" si="0"/>
        <v>5.0000000000000266E-2</v>
      </c>
      <c r="E13" s="16">
        <v>2.9</v>
      </c>
      <c r="F13" s="16">
        <v>2.9</v>
      </c>
      <c r="G13" s="45">
        <f t="shared" si="1"/>
        <v>0</v>
      </c>
      <c r="H13" s="16">
        <v>3</v>
      </c>
      <c r="I13" s="16">
        <v>3.05</v>
      </c>
      <c r="J13" s="45">
        <f t="shared" si="2"/>
        <v>4.9999999999999822E-2</v>
      </c>
    </row>
    <row r="14" spans="1:12">
      <c r="A14" s="43">
        <v>6</v>
      </c>
      <c r="B14" s="16">
        <v>3</v>
      </c>
      <c r="C14" s="16">
        <v>2.95</v>
      </c>
      <c r="D14" s="45">
        <f t="shared" si="0"/>
        <v>4.9999999999999822E-2</v>
      </c>
      <c r="E14" s="16">
        <v>2.9</v>
      </c>
      <c r="F14" s="16">
        <v>2.95</v>
      </c>
      <c r="G14" s="45">
        <f t="shared" si="1"/>
        <v>5.0000000000000266E-2</v>
      </c>
      <c r="H14" s="16">
        <v>3</v>
      </c>
      <c r="I14" s="16">
        <v>3</v>
      </c>
      <c r="J14" s="45">
        <f t="shared" si="2"/>
        <v>0</v>
      </c>
    </row>
    <row r="15" spans="1:12">
      <c r="A15" s="43">
        <v>7</v>
      </c>
      <c r="B15" s="17">
        <v>2.95</v>
      </c>
      <c r="C15" s="17">
        <v>2.9</v>
      </c>
      <c r="D15" s="45">
        <f t="shared" si="0"/>
        <v>5.0000000000000266E-2</v>
      </c>
      <c r="E15" s="17">
        <v>2.8</v>
      </c>
      <c r="F15" s="17">
        <v>2.85</v>
      </c>
      <c r="G15" s="45">
        <f t="shared" si="1"/>
        <v>5.0000000000000266E-2</v>
      </c>
      <c r="H15" s="17">
        <v>3</v>
      </c>
      <c r="I15" s="17">
        <v>2.9</v>
      </c>
      <c r="J15" s="45">
        <f t="shared" si="2"/>
        <v>0.10000000000000009</v>
      </c>
    </row>
    <row r="16" spans="1:12">
      <c r="A16" s="43">
        <v>8</v>
      </c>
      <c r="B16" s="16">
        <v>3.35</v>
      </c>
      <c r="C16" s="16">
        <v>3.3</v>
      </c>
      <c r="D16" s="45">
        <f t="shared" si="0"/>
        <v>5.0000000000000266E-2</v>
      </c>
      <c r="E16" s="16">
        <v>3.3</v>
      </c>
      <c r="F16" s="16">
        <v>3.3</v>
      </c>
      <c r="G16" s="45">
        <f t="shared" si="1"/>
        <v>0</v>
      </c>
      <c r="H16" s="16">
        <v>3.4</v>
      </c>
      <c r="I16" s="16">
        <v>3.3</v>
      </c>
      <c r="J16" s="45">
        <f t="shared" si="2"/>
        <v>0.10000000000000009</v>
      </c>
    </row>
    <row r="17" spans="1:13">
      <c r="A17" s="43">
        <v>9</v>
      </c>
      <c r="B17" s="16">
        <v>2.4500000000000002</v>
      </c>
      <c r="C17" s="16">
        <v>2.5</v>
      </c>
      <c r="D17" s="45">
        <f t="shared" si="0"/>
        <v>4.9999999999999822E-2</v>
      </c>
      <c r="E17" s="16">
        <v>2.35</v>
      </c>
      <c r="F17" s="16">
        <v>2.4</v>
      </c>
      <c r="G17" s="45">
        <f t="shared" si="1"/>
        <v>4.9999999999999822E-2</v>
      </c>
      <c r="H17" s="16">
        <v>2.5</v>
      </c>
      <c r="I17" s="16">
        <v>2.4500000000000002</v>
      </c>
      <c r="J17" s="45">
        <f t="shared" si="2"/>
        <v>4.9999999999999822E-2</v>
      </c>
    </row>
    <row r="18" spans="1:13">
      <c r="A18" s="43">
        <v>10</v>
      </c>
      <c r="B18" s="16">
        <v>3</v>
      </c>
      <c r="C18" s="16">
        <v>3.05</v>
      </c>
      <c r="D18" s="45">
        <f t="shared" si="0"/>
        <v>4.9999999999999822E-2</v>
      </c>
      <c r="E18" s="16">
        <v>3</v>
      </c>
      <c r="F18" s="16">
        <v>3.05</v>
      </c>
      <c r="G18" s="45">
        <f t="shared" si="1"/>
        <v>4.9999999999999822E-2</v>
      </c>
      <c r="H18" s="16">
        <v>3</v>
      </c>
      <c r="I18" s="16">
        <v>3.1</v>
      </c>
      <c r="J18" s="45">
        <f t="shared" si="2"/>
        <v>0.10000000000000009</v>
      </c>
    </row>
    <row r="19" spans="1:13">
      <c r="A19" s="36"/>
      <c r="B19" s="149" t="s">
        <v>118</v>
      </c>
      <c r="C19" s="149"/>
      <c r="D19" s="46">
        <f>AVERAGE(D9:D18)</f>
        <v>0.05</v>
      </c>
      <c r="E19" s="149" t="s">
        <v>118</v>
      </c>
      <c r="F19" s="149"/>
      <c r="G19" s="47">
        <f>AVERAGE(G9:G18)</f>
        <v>4.5000000000000019E-2</v>
      </c>
      <c r="H19" s="149" t="s">
        <v>118</v>
      </c>
      <c r="I19" s="149"/>
      <c r="J19" s="47">
        <f>AVERAGE(J9:J18)</f>
        <v>5.9999999999999963E-2</v>
      </c>
    </row>
    <row r="20" spans="1:13" s="39" customFormat="1">
      <c r="A20" s="36"/>
      <c r="B20" s="35"/>
      <c r="C20" s="35"/>
      <c r="D20" s="37"/>
      <c r="E20" s="35"/>
      <c r="F20" s="35"/>
      <c r="G20" s="38"/>
      <c r="H20" s="35"/>
      <c r="I20" s="35"/>
      <c r="J20" s="38"/>
    </row>
    <row r="21" spans="1:13" ht="19.5" customHeight="1">
      <c r="A21" s="150" t="s">
        <v>128</v>
      </c>
      <c r="B21" s="150"/>
      <c r="C21" s="150"/>
      <c r="D21" s="150"/>
      <c r="E21" s="150"/>
      <c r="F21" s="151"/>
      <c r="G21" s="152" t="s">
        <v>129</v>
      </c>
      <c r="H21" s="150"/>
      <c r="I21" s="150"/>
      <c r="J21" s="150"/>
      <c r="K21" s="150"/>
      <c r="L21" s="151"/>
      <c r="M21" s="61"/>
    </row>
    <row r="22" spans="1:13" ht="9" customHeight="1">
      <c r="A22" s="50"/>
      <c r="B22" s="50"/>
      <c r="C22" s="50"/>
      <c r="D22" s="50"/>
      <c r="E22" s="50"/>
      <c r="F22" s="51"/>
      <c r="G22" s="58"/>
      <c r="H22" s="50"/>
      <c r="I22" s="50"/>
      <c r="J22" s="50"/>
      <c r="K22" s="50"/>
      <c r="L22" s="51"/>
      <c r="M22" s="48"/>
    </row>
    <row r="23" spans="1:13" ht="17.25" customHeight="1">
      <c r="A23" s="147" t="s">
        <v>119</v>
      </c>
      <c r="B23" s="147"/>
      <c r="C23" s="147"/>
      <c r="D23" s="147"/>
      <c r="E23" s="147"/>
      <c r="F23" s="148"/>
      <c r="G23" s="146" t="s">
        <v>124</v>
      </c>
      <c r="H23" s="147"/>
      <c r="I23" s="147"/>
      <c r="J23" s="147"/>
      <c r="K23" s="147"/>
      <c r="L23" s="148"/>
      <c r="M23" s="62"/>
    </row>
    <row r="24" spans="1:13" ht="13.5" customHeight="1">
      <c r="A24" s="1"/>
      <c r="B24" s="1"/>
      <c r="C24" s="1"/>
      <c r="D24" s="1"/>
      <c r="E24" s="1"/>
      <c r="F24" s="52"/>
      <c r="G24" s="59"/>
      <c r="H24" s="1"/>
      <c r="I24" s="1"/>
      <c r="J24" s="1"/>
      <c r="K24" s="1"/>
      <c r="L24" s="52"/>
    </row>
    <row r="25" spans="1:13" ht="13.5" customHeight="1">
      <c r="A25" s="1"/>
      <c r="B25" s="1"/>
      <c r="C25" s="1"/>
      <c r="D25" s="1"/>
      <c r="E25" s="1"/>
      <c r="F25" s="52"/>
      <c r="G25" s="57"/>
      <c r="H25" s="48"/>
      <c r="I25" s="48"/>
      <c r="J25" s="48"/>
      <c r="K25" s="48"/>
      <c r="L25" s="53"/>
    </row>
    <row r="26" spans="1:13" ht="13.5" customHeight="1">
      <c r="A26" s="139" t="s">
        <v>117</v>
      </c>
      <c r="B26" s="139"/>
      <c r="C26" s="1"/>
      <c r="D26" s="41" t="s">
        <v>111</v>
      </c>
      <c r="E26" s="34">
        <f>AVERAGE(B9:C18)</f>
        <v>2.875</v>
      </c>
      <c r="F26" s="52"/>
      <c r="G26" s="139" t="s">
        <v>117</v>
      </c>
      <c r="H26" s="139"/>
      <c r="I26" s="48"/>
      <c r="J26" s="41" t="s">
        <v>111</v>
      </c>
      <c r="K26" s="34">
        <f>AVERAGE(E9:F18)</f>
        <v>2.7874999999999992</v>
      </c>
      <c r="L26" s="53"/>
    </row>
    <row r="27" spans="1:13">
      <c r="A27" s="33" t="s">
        <v>107</v>
      </c>
      <c r="B27" s="33">
        <v>0.18</v>
      </c>
      <c r="C27" s="48"/>
      <c r="D27" s="42" t="s">
        <v>116</v>
      </c>
      <c r="E27" s="34">
        <f>D19</f>
        <v>0.05</v>
      </c>
      <c r="F27" s="53"/>
      <c r="G27" s="41" t="s">
        <v>110</v>
      </c>
      <c r="H27" s="40">
        <v>1.585</v>
      </c>
      <c r="I27" s="48"/>
      <c r="J27" s="42" t="s">
        <v>116</v>
      </c>
      <c r="K27" s="49">
        <f>G19</f>
        <v>4.5000000000000019E-2</v>
      </c>
      <c r="L27" s="53"/>
    </row>
    <row r="28" spans="1:13">
      <c r="A28" s="33" t="s">
        <v>108</v>
      </c>
      <c r="B28" s="33">
        <v>0.67100000000000004</v>
      </c>
      <c r="C28" s="48"/>
      <c r="D28" s="54"/>
      <c r="E28" s="48"/>
      <c r="F28" s="55"/>
      <c r="G28" s="41" t="s">
        <v>109</v>
      </c>
      <c r="H28" s="33">
        <v>0.41499999999999998</v>
      </c>
      <c r="I28" s="48"/>
      <c r="J28" s="54"/>
      <c r="K28" s="48"/>
      <c r="L28" s="53"/>
    </row>
    <row r="29" spans="1:13">
      <c r="A29" s="33" t="s">
        <v>109</v>
      </c>
      <c r="B29" s="33">
        <v>0.41499999999999998</v>
      </c>
      <c r="C29" s="48"/>
      <c r="D29" s="41" t="s">
        <v>112</v>
      </c>
      <c r="E29" s="34">
        <f>E26</f>
        <v>2.875</v>
      </c>
      <c r="F29" s="53"/>
      <c r="G29" s="57"/>
      <c r="H29" s="48"/>
      <c r="I29" s="48"/>
      <c r="J29" s="41" t="s">
        <v>112</v>
      </c>
      <c r="K29" s="49">
        <f>K27</f>
        <v>4.5000000000000019E-2</v>
      </c>
      <c r="L29" s="53"/>
    </row>
    <row r="30" spans="1:13">
      <c r="A30" s="33" t="s">
        <v>110</v>
      </c>
      <c r="B30" s="40">
        <v>1.585</v>
      </c>
      <c r="C30" s="48"/>
      <c r="D30" s="41" t="s">
        <v>113</v>
      </c>
      <c r="E30" s="33">
        <f>E26+($B$27*E27)</f>
        <v>2.8839999999999999</v>
      </c>
      <c r="F30" s="53"/>
      <c r="G30" s="57"/>
      <c r="H30" s="48"/>
      <c r="I30" s="48"/>
      <c r="J30" s="41" t="s">
        <v>113</v>
      </c>
      <c r="K30" s="49">
        <f>K27*$H$27</f>
        <v>7.1325000000000027E-2</v>
      </c>
      <c r="L30" s="53"/>
    </row>
    <row r="31" spans="1:13">
      <c r="A31" s="48"/>
      <c r="B31" s="48"/>
      <c r="C31" s="48"/>
      <c r="D31" s="41" t="s">
        <v>114</v>
      </c>
      <c r="E31" s="33">
        <f>E26-($B$27*E27)</f>
        <v>2.8660000000000001</v>
      </c>
      <c r="F31" s="53"/>
      <c r="G31" s="57"/>
      <c r="H31" s="48"/>
      <c r="I31" s="48"/>
      <c r="J31" s="41" t="s">
        <v>114</v>
      </c>
      <c r="K31" s="49">
        <f>K27*$H$28</f>
        <v>1.8675000000000008E-2</v>
      </c>
      <c r="L31" s="53"/>
    </row>
    <row r="32" spans="1:13">
      <c r="A32" s="48"/>
      <c r="B32" s="48"/>
      <c r="C32" s="48"/>
      <c r="D32" s="48"/>
      <c r="E32" s="48"/>
      <c r="F32" s="53"/>
      <c r="G32" s="57"/>
      <c r="H32" s="48"/>
      <c r="I32" s="48"/>
      <c r="J32" s="48"/>
      <c r="K32" s="48"/>
      <c r="L32" s="53"/>
    </row>
    <row r="33" spans="1:12">
      <c r="A33" s="139" t="s">
        <v>123</v>
      </c>
      <c r="B33" s="139"/>
      <c r="C33" s="139"/>
      <c r="D33" s="139"/>
      <c r="E33" s="48"/>
      <c r="F33" s="53"/>
      <c r="G33" s="57"/>
      <c r="H33" s="145" t="s">
        <v>123</v>
      </c>
      <c r="I33" s="145"/>
      <c r="J33" s="145"/>
      <c r="K33" s="145"/>
      <c r="L33" s="53"/>
    </row>
    <row r="34" spans="1:12">
      <c r="A34" s="43" t="s">
        <v>115</v>
      </c>
      <c r="B34" s="43" t="s">
        <v>112</v>
      </c>
      <c r="C34" s="43" t="s">
        <v>113</v>
      </c>
      <c r="D34" s="43" t="s">
        <v>114</v>
      </c>
      <c r="E34" s="48"/>
      <c r="F34" s="53"/>
      <c r="G34" s="57"/>
      <c r="H34" s="43" t="s">
        <v>125</v>
      </c>
      <c r="I34" s="43" t="s">
        <v>112</v>
      </c>
      <c r="J34" s="43" t="s">
        <v>113</v>
      </c>
      <c r="K34" s="43" t="s">
        <v>114</v>
      </c>
      <c r="L34" s="53"/>
    </row>
    <row r="35" spans="1:12">
      <c r="A35" s="16">
        <v>3</v>
      </c>
      <c r="B35" s="34">
        <f>$E$29</f>
        <v>2.875</v>
      </c>
      <c r="C35" s="33">
        <f>$E$30</f>
        <v>2.8839999999999999</v>
      </c>
      <c r="D35" s="33">
        <f>$E$31</f>
        <v>2.8660000000000001</v>
      </c>
      <c r="E35" s="48"/>
      <c r="F35" s="53"/>
      <c r="G35" s="57"/>
      <c r="H35" s="45">
        <v>0.10000000000000009</v>
      </c>
      <c r="I35" s="49">
        <f>$K$29</f>
        <v>4.5000000000000019E-2</v>
      </c>
      <c r="J35" s="49">
        <f>$K$30</f>
        <v>7.1325000000000027E-2</v>
      </c>
      <c r="K35" s="49">
        <f>$K$31</f>
        <v>1.8675000000000008E-2</v>
      </c>
      <c r="L35" s="53"/>
    </row>
    <row r="36" spans="1:12">
      <c r="A36" s="16">
        <v>2.95</v>
      </c>
      <c r="B36" s="34">
        <f t="shared" ref="B36:B54" si="3">$E$29</f>
        <v>2.875</v>
      </c>
      <c r="C36" s="33">
        <f t="shared" ref="C36:C54" si="4">$E$30</f>
        <v>2.8839999999999999</v>
      </c>
      <c r="D36" s="33">
        <f t="shared" ref="D36:D54" si="5">$E$31</f>
        <v>2.8660000000000001</v>
      </c>
      <c r="E36" s="48"/>
      <c r="F36" s="53"/>
      <c r="G36" s="57"/>
      <c r="H36" s="45">
        <v>0</v>
      </c>
      <c r="I36" s="49">
        <f t="shared" ref="I36:I44" si="6">$K$29</f>
        <v>4.5000000000000019E-2</v>
      </c>
      <c r="J36" s="49">
        <f t="shared" ref="J36:J44" si="7">$K$30</f>
        <v>7.1325000000000027E-2</v>
      </c>
      <c r="K36" s="49">
        <f t="shared" ref="K36:K44" si="8">$K$31</f>
        <v>1.8675000000000008E-2</v>
      </c>
      <c r="L36" s="53"/>
    </row>
    <row r="37" spans="1:12">
      <c r="A37" s="16">
        <v>2.15</v>
      </c>
      <c r="B37" s="34">
        <f t="shared" si="3"/>
        <v>2.875</v>
      </c>
      <c r="C37" s="33">
        <f t="shared" si="4"/>
        <v>2.8839999999999999</v>
      </c>
      <c r="D37" s="33">
        <f t="shared" si="5"/>
        <v>2.8660000000000001</v>
      </c>
      <c r="E37" s="48"/>
      <c r="F37" s="53"/>
      <c r="G37" s="57"/>
      <c r="H37" s="45">
        <v>4.9999999999999822E-2</v>
      </c>
      <c r="I37" s="49">
        <f t="shared" si="6"/>
        <v>4.5000000000000019E-2</v>
      </c>
      <c r="J37" s="49">
        <f t="shared" si="7"/>
        <v>7.1325000000000027E-2</v>
      </c>
      <c r="K37" s="49">
        <f t="shared" si="8"/>
        <v>1.8675000000000008E-2</v>
      </c>
      <c r="L37" s="53"/>
    </row>
    <row r="38" spans="1:12">
      <c r="A38" s="16">
        <v>2.95</v>
      </c>
      <c r="B38" s="34">
        <f t="shared" si="3"/>
        <v>2.875</v>
      </c>
      <c r="C38" s="33">
        <f t="shared" si="4"/>
        <v>2.8839999999999999</v>
      </c>
      <c r="D38" s="33">
        <f t="shared" si="5"/>
        <v>2.8660000000000001</v>
      </c>
      <c r="E38" s="48"/>
      <c r="F38" s="53"/>
      <c r="G38" s="57"/>
      <c r="H38" s="45">
        <v>0.10000000000000009</v>
      </c>
      <c r="I38" s="49">
        <f t="shared" si="6"/>
        <v>4.5000000000000019E-2</v>
      </c>
      <c r="J38" s="49">
        <f t="shared" si="7"/>
        <v>7.1325000000000027E-2</v>
      </c>
      <c r="K38" s="49">
        <f t="shared" si="8"/>
        <v>1.8675000000000008E-2</v>
      </c>
      <c r="L38" s="53"/>
    </row>
    <row r="39" spans="1:12">
      <c r="A39" s="16">
        <v>2.9</v>
      </c>
      <c r="B39" s="34">
        <f t="shared" si="3"/>
        <v>2.875</v>
      </c>
      <c r="C39" s="33">
        <f t="shared" si="4"/>
        <v>2.8839999999999999</v>
      </c>
      <c r="D39" s="33">
        <f t="shared" si="5"/>
        <v>2.8660000000000001</v>
      </c>
      <c r="E39" s="48"/>
      <c r="F39" s="53"/>
      <c r="G39" s="57"/>
      <c r="H39" s="45">
        <v>0</v>
      </c>
      <c r="I39" s="49">
        <f t="shared" si="6"/>
        <v>4.5000000000000019E-2</v>
      </c>
      <c r="J39" s="49">
        <f t="shared" si="7"/>
        <v>7.1325000000000027E-2</v>
      </c>
      <c r="K39" s="49">
        <f t="shared" si="8"/>
        <v>1.8675000000000008E-2</v>
      </c>
      <c r="L39" s="53"/>
    </row>
    <row r="40" spans="1:12">
      <c r="A40" s="16">
        <v>3</v>
      </c>
      <c r="B40" s="34">
        <f t="shared" si="3"/>
        <v>2.875</v>
      </c>
      <c r="C40" s="33">
        <f t="shared" si="4"/>
        <v>2.8839999999999999</v>
      </c>
      <c r="D40" s="33">
        <f t="shared" si="5"/>
        <v>2.8660000000000001</v>
      </c>
      <c r="E40" s="48"/>
      <c r="F40" s="53"/>
      <c r="G40" s="57"/>
      <c r="H40" s="45">
        <v>5.0000000000000266E-2</v>
      </c>
      <c r="I40" s="49">
        <f t="shared" si="6"/>
        <v>4.5000000000000019E-2</v>
      </c>
      <c r="J40" s="49">
        <f t="shared" si="7"/>
        <v>7.1325000000000027E-2</v>
      </c>
      <c r="K40" s="49">
        <f t="shared" si="8"/>
        <v>1.8675000000000008E-2</v>
      </c>
      <c r="L40" s="53"/>
    </row>
    <row r="41" spans="1:12">
      <c r="A41" s="17">
        <v>2.95</v>
      </c>
      <c r="B41" s="34">
        <f t="shared" si="3"/>
        <v>2.875</v>
      </c>
      <c r="C41" s="33">
        <f t="shared" si="4"/>
        <v>2.8839999999999999</v>
      </c>
      <c r="D41" s="33">
        <f t="shared" si="5"/>
        <v>2.8660000000000001</v>
      </c>
      <c r="E41" s="48"/>
      <c r="F41" s="53"/>
      <c r="G41" s="57"/>
      <c r="H41" s="45">
        <v>5.0000000000000266E-2</v>
      </c>
      <c r="I41" s="49">
        <f t="shared" si="6"/>
        <v>4.5000000000000019E-2</v>
      </c>
      <c r="J41" s="49">
        <f t="shared" si="7"/>
        <v>7.1325000000000027E-2</v>
      </c>
      <c r="K41" s="49">
        <f t="shared" si="8"/>
        <v>1.8675000000000008E-2</v>
      </c>
      <c r="L41" s="53"/>
    </row>
    <row r="42" spans="1:12">
      <c r="A42" s="16">
        <v>3.35</v>
      </c>
      <c r="B42" s="34">
        <f t="shared" si="3"/>
        <v>2.875</v>
      </c>
      <c r="C42" s="33">
        <f t="shared" si="4"/>
        <v>2.8839999999999999</v>
      </c>
      <c r="D42" s="33">
        <f t="shared" si="5"/>
        <v>2.8660000000000001</v>
      </c>
      <c r="E42" s="48"/>
      <c r="F42" s="53"/>
      <c r="G42" s="57"/>
      <c r="H42" s="45">
        <v>0</v>
      </c>
      <c r="I42" s="49">
        <f t="shared" si="6"/>
        <v>4.5000000000000019E-2</v>
      </c>
      <c r="J42" s="49">
        <f t="shared" si="7"/>
        <v>7.1325000000000027E-2</v>
      </c>
      <c r="K42" s="49">
        <f t="shared" si="8"/>
        <v>1.8675000000000008E-2</v>
      </c>
      <c r="L42" s="53"/>
    </row>
    <row r="43" spans="1:12">
      <c r="A43" s="16">
        <v>2.4500000000000002</v>
      </c>
      <c r="B43" s="34">
        <f t="shared" si="3"/>
        <v>2.875</v>
      </c>
      <c r="C43" s="33">
        <f t="shared" si="4"/>
        <v>2.8839999999999999</v>
      </c>
      <c r="D43" s="33">
        <f t="shared" si="5"/>
        <v>2.8660000000000001</v>
      </c>
      <c r="E43" s="48"/>
      <c r="F43" s="53"/>
      <c r="G43" s="57"/>
      <c r="H43" s="45">
        <v>4.9999999999999822E-2</v>
      </c>
      <c r="I43" s="49">
        <f t="shared" si="6"/>
        <v>4.5000000000000019E-2</v>
      </c>
      <c r="J43" s="49">
        <f t="shared" si="7"/>
        <v>7.1325000000000027E-2</v>
      </c>
      <c r="K43" s="49">
        <f t="shared" si="8"/>
        <v>1.8675000000000008E-2</v>
      </c>
      <c r="L43" s="53"/>
    </row>
    <row r="44" spans="1:12">
      <c r="A44" s="16">
        <v>3</v>
      </c>
      <c r="B44" s="34">
        <f t="shared" si="3"/>
        <v>2.875</v>
      </c>
      <c r="C44" s="33">
        <f t="shared" si="4"/>
        <v>2.8839999999999999</v>
      </c>
      <c r="D44" s="33">
        <f t="shared" si="5"/>
        <v>2.8660000000000001</v>
      </c>
      <c r="E44" s="48"/>
      <c r="F44" s="53"/>
      <c r="G44" s="57"/>
      <c r="H44" s="45">
        <v>4.9999999999999822E-2</v>
      </c>
      <c r="I44" s="49">
        <f t="shared" si="6"/>
        <v>4.5000000000000019E-2</v>
      </c>
      <c r="J44" s="49">
        <f t="shared" si="7"/>
        <v>7.1325000000000027E-2</v>
      </c>
      <c r="K44" s="49">
        <f t="shared" si="8"/>
        <v>1.8675000000000008E-2</v>
      </c>
      <c r="L44" s="53"/>
    </row>
    <row r="45" spans="1:12">
      <c r="A45" s="16">
        <v>2.95</v>
      </c>
      <c r="B45" s="34">
        <f t="shared" si="3"/>
        <v>2.875</v>
      </c>
      <c r="C45" s="33">
        <f t="shared" si="4"/>
        <v>2.8839999999999999</v>
      </c>
      <c r="D45" s="33">
        <f t="shared" si="5"/>
        <v>2.8660000000000001</v>
      </c>
      <c r="E45" s="48"/>
      <c r="F45" s="53"/>
      <c r="G45" s="57"/>
      <c r="H45" s="48"/>
      <c r="I45" s="48"/>
      <c r="J45" s="48"/>
      <c r="K45" s="48"/>
      <c r="L45" s="53"/>
    </row>
    <row r="46" spans="1:12">
      <c r="A46" s="16">
        <v>3</v>
      </c>
      <c r="B46" s="34">
        <f t="shared" si="3"/>
        <v>2.875</v>
      </c>
      <c r="C46" s="33">
        <f t="shared" si="4"/>
        <v>2.8839999999999999</v>
      </c>
      <c r="D46" s="33">
        <f t="shared" si="5"/>
        <v>2.8660000000000001</v>
      </c>
      <c r="E46" s="48"/>
      <c r="F46" s="53"/>
      <c r="G46" s="57"/>
      <c r="H46" s="48"/>
      <c r="I46" s="48"/>
      <c r="J46" s="48"/>
      <c r="K46" s="48"/>
      <c r="L46" s="53"/>
    </row>
    <row r="47" spans="1:12">
      <c r="A47" s="16">
        <v>2.2000000000000002</v>
      </c>
      <c r="B47" s="34">
        <f t="shared" si="3"/>
        <v>2.875</v>
      </c>
      <c r="C47" s="33">
        <f t="shared" si="4"/>
        <v>2.8839999999999999</v>
      </c>
      <c r="D47" s="33">
        <f t="shared" si="5"/>
        <v>2.8660000000000001</v>
      </c>
      <c r="E47" s="48"/>
      <c r="F47" s="53"/>
      <c r="G47" s="57"/>
      <c r="H47" s="48"/>
      <c r="I47" s="48"/>
      <c r="J47" s="48"/>
      <c r="K47" s="48"/>
      <c r="L47" s="53"/>
    </row>
    <row r="48" spans="1:12">
      <c r="A48" s="16">
        <v>3</v>
      </c>
      <c r="B48" s="34">
        <f t="shared" si="3"/>
        <v>2.875</v>
      </c>
      <c r="C48" s="33">
        <f t="shared" si="4"/>
        <v>2.8839999999999999</v>
      </c>
      <c r="D48" s="33">
        <f t="shared" si="5"/>
        <v>2.8660000000000001</v>
      </c>
      <c r="E48" s="48"/>
      <c r="F48" s="53"/>
      <c r="G48" s="57"/>
      <c r="H48" s="48"/>
      <c r="I48" s="48"/>
      <c r="J48" s="48"/>
      <c r="K48" s="48"/>
      <c r="L48" s="53"/>
    </row>
    <row r="49" spans="1:12">
      <c r="A49" s="16">
        <v>2.95</v>
      </c>
      <c r="B49" s="34">
        <f t="shared" si="3"/>
        <v>2.875</v>
      </c>
      <c r="C49" s="33">
        <f t="shared" si="4"/>
        <v>2.8839999999999999</v>
      </c>
      <c r="D49" s="33">
        <f t="shared" si="5"/>
        <v>2.8660000000000001</v>
      </c>
      <c r="E49" s="48"/>
      <c r="F49" s="53"/>
      <c r="G49" s="57"/>
      <c r="H49" s="48"/>
      <c r="I49" s="48"/>
      <c r="J49" s="48"/>
      <c r="K49" s="48"/>
      <c r="L49" s="53"/>
    </row>
    <row r="50" spans="1:12">
      <c r="A50" s="16">
        <v>2.95</v>
      </c>
      <c r="B50" s="34">
        <f t="shared" si="3"/>
        <v>2.875</v>
      </c>
      <c r="C50" s="33">
        <f t="shared" si="4"/>
        <v>2.8839999999999999</v>
      </c>
      <c r="D50" s="33">
        <f t="shared" si="5"/>
        <v>2.8660000000000001</v>
      </c>
      <c r="E50" s="48"/>
      <c r="F50" s="53"/>
      <c r="G50" s="57"/>
      <c r="H50" s="48"/>
      <c r="I50" s="48"/>
      <c r="J50" s="48"/>
      <c r="K50" s="48"/>
      <c r="L50" s="53"/>
    </row>
    <row r="51" spans="1:12">
      <c r="A51" s="17">
        <v>2.9</v>
      </c>
      <c r="B51" s="34">
        <f t="shared" si="3"/>
        <v>2.875</v>
      </c>
      <c r="C51" s="33">
        <f t="shared" si="4"/>
        <v>2.8839999999999999</v>
      </c>
      <c r="D51" s="33">
        <f t="shared" si="5"/>
        <v>2.8660000000000001</v>
      </c>
      <c r="E51" s="48"/>
      <c r="F51" s="53"/>
      <c r="G51" s="57"/>
      <c r="H51" s="48"/>
      <c r="I51" s="48"/>
      <c r="J51" s="48"/>
      <c r="K51" s="48"/>
      <c r="L51" s="53"/>
    </row>
    <row r="52" spans="1:12">
      <c r="A52" s="16">
        <v>3.3</v>
      </c>
      <c r="B52" s="34">
        <f t="shared" si="3"/>
        <v>2.875</v>
      </c>
      <c r="C52" s="33">
        <f t="shared" si="4"/>
        <v>2.8839999999999999</v>
      </c>
      <c r="D52" s="33">
        <f t="shared" si="5"/>
        <v>2.8660000000000001</v>
      </c>
      <c r="E52" s="48"/>
      <c r="F52" s="53"/>
      <c r="G52" s="57"/>
      <c r="H52" s="48"/>
      <c r="I52" s="48"/>
      <c r="J52" s="48"/>
      <c r="K52" s="48"/>
      <c r="L52" s="53"/>
    </row>
    <row r="53" spans="1:12">
      <c r="A53" s="16">
        <v>2.5</v>
      </c>
      <c r="B53" s="34">
        <f t="shared" si="3"/>
        <v>2.875</v>
      </c>
      <c r="C53" s="33">
        <f t="shared" si="4"/>
        <v>2.8839999999999999</v>
      </c>
      <c r="D53" s="33">
        <f t="shared" si="5"/>
        <v>2.8660000000000001</v>
      </c>
      <c r="E53" s="48"/>
      <c r="F53" s="53"/>
      <c r="G53" s="57"/>
      <c r="H53" s="48"/>
      <c r="I53" s="48"/>
      <c r="J53" s="48"/>
      <c r="K53" s="48"/>
      <c r="L53" s="53"/>
    </row>
    <row r="54" spans="1:12">
      <c r="A54" s="16">
        <v>3.05</v>
      </c>
      <c r="B54" s="34">
        <f t="shared" si="3"/>
        <v>2.875</v>
      </c>
      <c r="C54" s="33">
        <f t="shared" si="4"/>
        <v>2.8839999999999999</v>
      </c>
      <c r="D54" s="33">
        <f t="shared" si="5"/>
        <v>2.8660000000000001</v>
      </c>
      <c r="E54" s="48"/>
      <c r="F54" s="53"/>
      <c r="G54" s="57"/>
      <c r="H54" s="48"/>
      <c r="I54" s="48"/>
      <c r="J54" s="48"/>
      <c r="K54" s="48"/>
      <c r="L54" s="53"/>
    </row>
    <row r="55" spans="1:12">
      <c r="A55" s="35"/>
      <c r="B55" s="56"/>
      <c r="C55" s="48"/>
      <c r="D55" s="48"/>
      <c r="E55" s="48"/>
      <c r="F55" s="53"/>
      <c r="G55" s="57"/>
      <c r="H55" s="48"/>
      <c r="I55" s="48"/>
      <c r="J55" s="48"/>
      <c r="K55" s="48"/>
      <c r="L55" s="53"/>
    </row>
    <row r="56" spans="1:12">
      <c r="A56" s="35"/>
      <c r="B56" s="56"/>
      <c r="C56" s="48"/>
      <c r="D56" s="48"/>
      <c r="E56" s="48"/>
      <c r="F56" s="53"/>
      <c r="G56" s="57"/>
      <c r="H56" s="48"/>
      <c r="I56" s="48"/>
      <c r="J56" s="48"/>
      <c r="K56" s="48"/>
      <c r="L56" s="53"/>
    </row>
    <row r="57" spans="1:12">
      <c r="A57" s="35"/>
      <c r="B57" s="56"/>
      <c r="C57" s="48"/>
      <c r="D57" s="48"/>
      <c r="E57" s="48"/>
      <c r="F57" s="53"/>
      <c r="G57" s="57"/>
      <c r="H57" s="48"/>
      <c r="I57" s="48"/>
      <c r="J57" s="48"/>
      <c r="K57" s="48"/>
      <c r="L57" s="53"/>
    </row>
    <row r="58" spans="1:12">
      <c r="A58" s="35"/>
      <c r="B58" s="56"/>
      <c r="C58" s="48"/>
      <c r="D58" s="48"/>
      <c r="E58" s="48"/>
      <c r="F58" s="53"/>
      <c r="G58" s="57"/>
      <c r="H58" s="48"/>
      <c r="I58" s="48"/>
      <c r="J58" s="48"/>
      <c r="K58" s="48"/>
      <c r="L58" s="53"/>
    </row>
    <row r="59" spans="1:12">
      <c r="A59" s="35"/>
      <c r="B59" s="56"/>
      <c r="C59" s="48"/>
      <c r="D59" s="48"/>
      <c r="E59" s="48"/>
      <c r="F59" s="53"/>
      <c r="G59" s="57"/>
      <c r="H59" s="48"/>
      <c r="I59" s="48"/>
      <c r="J59" s="48"/>
      <c r="K59" s="48"/>
      <c r="L59" s="53"/>
    </row>
    <row r="60" spans="1:12">
      <c r="A60" s="35"/>
      <c r="B60" s="56"/>
      <c r="C60" s="48"/>
      <c r="D60" s="48"/>
      <c r="E60" s="48"/>
      <c r="F60" s="53"/>
      <c r="G60" s="57"/>
      <c r="H60" s="48"/>
      <c r="I60" s="48"/>
      <c r="J60" s="48"/>
      <c r="K60" s="48"/>
      <c r="L60" s="53"/>
    </row>
    <row r="61" spans="1:12">
      <c r="A61" s="35"/>
      <c r="B61" s="56"/>
      <c r="C61" s="48"/>
      <c r="D61" s="48"/>
      <c r="E61" s="48"/>
      <c r="F61" s="53"/>
      <c r="G61" s="57"/>
      <c r="H61" s="48"/>
      <c r="I61" s="48"/>
      <c r="J61" s="48"/>
      <c r="K61" s="48"/>
      <c r="L61" s="53"/>
    </row>
    <row r="62" spans="1:12">
      <c r="A62" s="35"/>
      <c r="B62" s="56"/>
      <c r="C62" s="48"/>
      <c r="D62" s="48"/>
      <c r="E62" s="48"/>
      <c r="F62" s="53"/>
      <c r="G62" s="57"/>
      <c r="H62" s="48"/>
      <c r="I62" s="48"/>
      <c r="J62" s="48"/>
      <c r="K62" s="48"/>
      <c r="L62" s="53"/>
    </row>
    <row r="63" spans="1:12">
      <c r="A63" s="35"/>
      <c r="B63" s="56"/>
      <c r="C63" s="48"/>
      <c r="D63" s="48"/>
      <c r="E63" s="48"/>
      <c r="F63" s="53"/>
      <c r="G63" s="57"/>
      <c r="H63" s="48"/>
      <c r="I63" s="48"/>
      <c r="J63" s="48"/>
      <c r="K63" s="48"/>
      <c r="L63" s="53"/>
    </row>
    <row r="64" spans="1:12">
      <c r="A64" s="35"/>
      <c r="B64" s="56"/>
      <c r="C64" s="48"/>
      <c r="D64" s="48"/>
      <c r="E64" s="48"/>
      <c r="F64" s="53"/>
      <c r="G64" s="57"/>
      <c r="H64" s="48"/>
      <c r="I64" s="48"/>
      <c r="J64" s="48"/>
      <c r="K64" s="48"/>
      <c r="L64" s="53"/>
    </row>
    <row r="65" spans="1:13">
      <c r="A65" s="35"/>
      <c r="B65" s="56"/>
      <c r="C65" s="48"/>
      <c r="D65" s="48"/>
      <c r="E65" s="48"/>
      <c r="F65" s="53"/>
      <c r="G65" s="57"/>
      <c r="H65" s="48"/>
      <c r="I65" s="48"/>
      <c r="J65" s="48"/>
      <c r="K65" s="48"/>
      <c r="L65" s="53"/>
    </row>
    <row r="66" spans="1:13">
      <c r="A66" s="35"/>
      <c r="B66" s="56"/>
      <c r="C66" s="48"/>
      <c r="D66" s="48"/>
      <c r="E66" s="48"/>
      <c r="F66" s="53"/>
      <c r="G66" s="57"/>
      <c r="H66" s="48"/>
      <c r="I66" s="48"/>
      <c r="J66" s="48"/>
      <c r="K66" s="48"/>
      <c r="L66" s="53"/>
    </row>
    <row r="67" spans="1:13">
      <c r="A67" s="35"/>
      <c r="B67" s="56"/>
      <c r="C67" s="48"/>
      <c r="D67" s="48"/>
      <c r="E67" s="48"/>
      <c r="F67" s="53"/>
      <c r="G67" s="57"/>
      <c r="H67" s="48"/>
      <c r="I67" s="48"/>
      <c r="J67" s="48"/>
      <c r="K67" s="48"/>
      <c r="L67" s="53"/>
    </row>
    <row r="68" spans="1:13">
      <c r="A68" s="35"/>
      <c r="B68" s="56"/>
      <c r="C68" s="48"/>
      <c r="D68" s="48"/>
      <c r="E68" s="48"/>
      <c r="F68" s="53"/>
      <c r="G68" s="57"/>
      <c r="H68" s="48"/>
      <c r="I68" s="48"/>
      <c r="J68" s="48"/>
      <c r="K68" s="48"/>
      <c r="L68" s="53"/>
    </row>
    <row r="69" spans="1:13">
      <c r="A69" s="35"/>
      <c r="B69" s="56"/>
      <c r="C69" s="48"/>
      <c r="D69" s="48"/>
      <c r="E69" s="48"/>
      <c r="F69" s="53"/>
      <c r="G69" s="57"/>
      <c r="H69" s="48"/>
      <c r="I69" s="48"/>
      <c r="J69" s="48"/>
      <c r="K69" s="48"/>
      <c r="L69" s="53"/>
    </row>
    <row r="70" spans="1:13" ht="17.25">
      <c r="A70" s="35"/>
      <c r="B70" s="56"/>
      <c r="C70" s="48"/>
      <c r="D70" s="48"/>
      <c r="E70" s="48"/>
      <c r="F70" s="53"/>
      <c r="G70" s="57"/>
      <c r="H70" s="48"/>
      <c r="I70" s="48"/>
      <c r="J70" s="48"/>
      <c r="K70" s="48"/>
      <c r="L70" s="53"/>
      <c r="M70" s="62"/>
    </row>
    <row r="71" spans="1:13" ht="17.25">
      <c r="A71" s="137"/>
      <c r="B71" s="137"/>
      <c r="C71" s="137"/>
      <c r="D71" s="137"/>
      <c r="E71" s="137"/>
      <c r="F71" s="138"/>
      <c r="G71" s="146" t="s">
        <v>126</v>
      </c>
      <c r="H71" s="147"/>
      <c r="I71" s="147"/>
      <c r="J71" s="147"/>
      <c r="K71" s="147"/>
      <c r="L71" s="148"/>
    </row>
    <row r="72" spans="1:13">
      <c r="A72" s="48"/>
      <c r="B72" s="48"/>
      <c r="C72" s="48"/>
      <c r="D72" s="48"/>
      <c r="E72" s="48"/>
      <c r="F72" s="53"/>
      <c r="G72" s="57"/>
      <c r="H72" s="48"/>
      <c r="I72" s="48"/>
      <c r="J72" s="48"/>
      <c r="K72" s="48"/>
      <c r="L72" s="53"/>
    </row>
    <row r="73" spans="1:13" ht="17.25">
      <c r="A73" s="147" t="s">
        <v>120</v>
      </c>
      <c r="B73" s="147"/>
      <c r="C73" s="147"/>
      <c r="D73" s="147"/>
      <c r="E73" s="147"/>
      <c r="F73" s="148"/>
      <c r="G73" s="41" t="s">
        <v>111</v>
      </c>
      <c r="H73" s="34">
        <f>AVERAGE(H9:I18)</f>
        <v>2.85</v>
      </c>
      <c r="I73" s="48"/>
      <c r="J73" s="48"/>
      <c r="K73" s="48"/>
      <c r="L73" s="53"/>
    </row>
    <row r="74" spans="1:13">
      <c r="A74" s="1"/>
      <c r="B74" s="1"/>
      <c r="C74" s="1"/>
      <c r="D74" s="1"/>
      <c r="E74" s="1"/>
      <c r="F74" s="52"/>
      <c r="G74" s="42" t="s">
        <v>116</v>
      </c>
      <c r="H74" s="49">
        <f>J19</f>
        <v>5.9999999999999963E-2</v>
      </c>
      <c r="I74" s="48"/>
      <c r="J74" s="48"/>
      <c r="K74" s="48"/>
      <c r="L74" s="53"/>
    </row>
    <row r="75" spans="1:13">
      <c r="A75" s="41" t="s">
        <v>111</v>
      </c>
      <c r="B75" s="34">
        <f>AVERAGE(E9:F18)</f>
        <v>2.7874999999999992</v>
      </c>
      <c r="C75" s="1"/>
      <c r="D75" s="48"/>
      <c r="E75" s="48"/>
      <c r="F75" s="52"/>
      <c r="G75" s="60"/>
      <c r="H75" s="48"/>
      <c r="I75" s="48"/>
      <c r="J75" s="48"/>
      <c r="K75" s="48"/>
      <c r="L75" s="53"/>
    </row>
    <row r="76" spans="1:13">
      <c r="A76" s="42" t="s">
        <v>116</v>
      </c>
      <c r="B76" s="49">
        <f>G19</f>
        <v>4.5000000000000019E-2</v>
      </c>
      <c r="C76" s="48"/>
      <c r="D76" s="48"/>
      <c r="E76" s="48"/>
      <c r="F76" s="53"/>
      <c r="G76" s="41" t="s">
        <v>112</v>
      </c>
      <c r="H76" s="49">
        <f>H74</f>
        <v>5.9999999999999963E-2</v>
      </c>
      <c r="I76" s="48"/>
      <c r="J76" s="48"/>
      <c r="K76" s="48"/>
      <c r="L76" s="53"/>
    </row>
    <row r="77" spans="1:13">
      <c r="A77" s="54"/>
      <c r="B77" s="48"/>
      <c r="C77" s="48"/>
      <c r="D77" s="48"/>
      <c r="E77" s="48"/>
      <c r="F77" s="55"/>
      <c r="G77" s="41" t="s">
        <v>113</v>
      </c>
      <c r="H77" s="49">
        <f>H74*$H$27</f>
        <v>9.5099999999999935E-2</v>
      </c>
      <c r="I77" s="48"/>
      <c r="J77" s="48"/>
      <c r="K77" s="48"/>
      <c r="L77" s="53"/>
    </row>
    <row r="78" spans="1:13">
      <c r="A78" s="41" t="s">
        <v>112</v>
      </c>
      <c r="B78" s="34">
        <f>B75</f>
        <v>2.7874999999999992</v>
      </c>
      <c r="C78" s="48"/>
      <c r="D78" s="48"/>
      <c r="E78" s="48"/>
      <c r="F78" s="53"/>
      <c r="G78" s="41" t="s">
        <v>114</v>
      </c>
      <c r="H78" s="49">
        <f>H74*$H$28</f>
        <v>2.4899999999999985E-2</v>
      </c>
      <c r="I78" s="48"/>
      <c r="J78" s="48"/>
      <c r="K78" s="48"/>
      <c r="L78" s="53"/>
    </row>
    <row r="79" spans="1:13">
      <c r="A79" s="41" t="s">
        <v>113</v>
      </c>
      <c r="B79" s="33">
        <f>B75+($B$27*B76)</f>
        <v>2.7955999999999994</v>
      </c>
      <c r="C79" s="48"/>
      <c r="D79" s="48"/>
      <c r="E79" s="48"/>
      <c r="F79" s="53"/>
      <c r="G79" s="57"/>
      <c r="H79" s="48"/>
      <c r="I79" s="48"/>
      <c r="J79" s="48"/>
      <c r="K79" s="48"/>
      <c r="L79" s="53"/>
    </row>
    <row r="80" spans="1:13">
      <c r="A80" s="41" t="s">
        <v>114</v>
      </c>
      <c r="B80" s="33">
        <f>B75-($B$27*B76)</f>
        <v>2.779399999999999</v>
      </c>
      <c r="C80" s="48"/>
      <c r="D80" s="48"/>
      <c r="E80" s="48"/>
      <c r="F80" s="53"/>
      <c r="G80" s="57"/>
      <c r="H80" s="145" t="s">
        <v>123</v>
      </c>
      <c r="I80" s="145"/>
      <c r="J80" s="145"/>
      <c r="K80" s="145"/>
      <c r="L80" s="53"/>
    </row>
    <row r="81" spans="1:12">
      <c r="A81" s="48"/>
      <c r="B81" s="48"/>
      <c r="C81" s="48"/>
      <c r="D81" s="48"/>
      <c r="E81" s="48"/>
      <c r="F81" s="53"/>
      <c r="G81" s="57"/>
      <c r="H81" s="43" t="s">
        <v>125</v>
      </c>
      <c r="I81" s="43" t="s">
        <v>112</v>
      </c>
      <c r="J81" s="43" t="s">
        <v>113</v>
      </c>
      <c r="K81" s="43" t="s">
        <v>114</v>
      </c>
      <c r="L81" s="53"/>
    </row>
    <row r="82" spans="1:12">
      <c r="A82" s="145" t="s">
        <v>123</v>
      </c>
      <c r="B82" s="145"/>
      <c r="C82" s="145"/>
      <c r="D82" s="145"/>
      <c r="E82" s="48"/>
      <c r="F82" s="53"/>
      <c r="G82" s="57"/>
      <c r="H82" s="45">
        <v>4.9999999999999822E-2</v>
      </c>
      <c r="I82" s="49">
        <f>$H$76</f>
        <v>5.9999999999999963E-2</v>
      </c>
      <c r="J82" s="49">
        <f>$H$77</f>
        <v>9.5099999999999935E-2</v>
      </c>
      <c r="K82" s="49">
        <f>$H$78</f>
        <v>2.4899999999999985E-2</v>
      </c>
      <c r="L82" s="53"/>
    </row>
    <row r="83" spans="1:12">
      <c r="A83" s="43" t="s">
        <v>115</v>
      </c>
      <c r="B83" s="43" t="s">
        <v>112</v>
      </c>
      <c r="C83" s="43" t="s">
        <v>113</v>
      </c>
      <c r="D83" s="43" t="s">
        <v>114</v>
      </c>
      <c r="E83" s="48"/>
      <c r="F83" s="53"/>
      <c r="G83" s="57"/>
      <c r="H83" s="45">
        <v>4.9999999999999822E-2</v>
      </c>
      <c r="I83" s="49">
        <f t="shared" ref="I83:I91" si="9">$H$76</f>
        <v>5.9999999999999963E-2</v>
      </c>
      <c r="J83" s="49">
        <f t="shared" ref="J83:J91" si="10">$H$77</f>
        <v>9.5099999999999935E-2</v>
      </c>
      <c r="K83" s="49">
        <f t="shared" ref="K83:K91" si="11">$H$78</f>
        <v>2.4899999999999985E-2</v>
      </c>
      <c r="L83" s="53"/>
    </row>
    <row r="84" spans="1:12">
      <c r="A84" s="16">
        <v>2.4</v>
      </c>
      <c r="B84" s="34">
        <f t="shared" ref="B84:B93" si="12">$B$78</f>
        <v>2.7874999999999992</v>
      </c>
      <c r="C84" s="33">
        <f t="shared" ref="C84:C93" si="13">$B$79</f>
        <v>2.7955999999999994</v>
      </c>
      <c r="D84" s="33">
        <f t="shared" ref="D84:D93" si="14">$B$80</f>
        <v>2.779399999999999</v>
      </c>
      <c r="E84" s="48"/>
      <c r="F84" s="53"/>
      <c r="G84" s="57"/>
      <c r="H84" s="45">
        <v>5.0000000000000266E-2</v>
      </c>
      <c r="I84" s="49">
        <f t="shared" si="9"/>
        <v>5.9999999999999963E-2</v>
      </c>
      <c r="J84" s="49">
        <f t="shared" si="10"/>
        <v>9.5099999999999935E-2</v>
      </c>
      <c r="K84" s="49">
        <f t="shared" si="11"/>
        <v>2.4899999999999985E-2</v>
      </c>
      <c r="L84" s="53"/>
    </row>
    <row r="85" spans="1:12">
      <c r="A85" s="16">
        <v>3</v>
      </c>
      <c r="B85" s="34">
        <f t="shared" si="12"/>
        <v>2.7874999999999992</v>
      </c>
      <c r="C85" s="33">
        <f t="shared" si="13"/>
        <v>2.7955999999999994</v>
      </c>
      <c r="D85" s="33">
        <f t="shared" si="14"/>
        <v>2.779399999999999</v>
      </c>
      <c r="E85" s="48"/>
      <c r="F85" s="53"/>
      <c r="G85" s="57"/>
      <c r="H85" s="45">
        <v>4.9999999999999822E-2</v>
      </c>
      <c r="I85" s="49">
        <f t="shared" si="9"/>
        <v>5.9999999999999963E-2</v>
      </c>
      <c r="J85" s="49">
        <f t="shared" si="10"/>
        <v>9.5099999999999935E-2</v>
      </c>
      <c r="K85" s="49">
        <f t="shared" si="11"/>
        <v>2.4899999999999985E-2</v>
      </c>
      <c r="L85" s="53"/>
    </row>
    <row r="86" spans="1:12">
      <c r="A86" s="16">
        <v>2.1</v>
      </c>
      <c r="B86" s="34">
        <f t="shared" si="12"/>
        <v>2.7874999999999992</v>
      </c>
      <c r="C86" s="33">
        <f t="shared" si="13"/>
        <v>2.7955999999999994</v>
      </c>
      <c r="D86" s="33">
        <f t="shared" si="14"/>
        <v>2.779399999999999</v>
      </c>
      <c r="E86" s="48"/>
      <c r="F86" s="53"/>
      <c r="G86" s="57"/>
      <c r="H86" s="45">
        <v>4.9999999999999822E-2</v>
      </c>
      <c r="I86" s="49">
        <f t="shared" si="9"/>
        <v>5.9999999999999963E-2</v>
      </c>
      <c r="J86" s="49">
        <f t="shared" si="10"/>
        <v>9.5099999999999935E-2</v>
      </c>
      <c r="K86" s="49">
        <f t="shared" si="11"/>
        <v>2.4899999999999985E-2</v>
      </c>
      <c r="L86" s="53"/>
    </row>
    <row r="87" spans="1:12">
      <c r="A87" s="16">
        <v>3</v>
      </c>
      <c r="B87" s="34">
        <f t="shared" si="12"/>
        <v>2.7874999999999992</v>
      </c>
      <c r="C87" s="33">
        <f t="shared" si="13"/>
        <v>2.7955999999999994</v>
      </c>
      <c r="D87" s="33">
        <f t="shared" si="14"/>
        <v>2.779399999999999</v>
      </c>
      <c r="E87" s="48"/>
      <c r="F87" s="53"/>
      <c r="G87" s="57"/>
      <c r="H87" s="45">
        <v>0</v>
      </c>
      <c r="I87" s="49">
        <f t="shared" si="9"/>
        <v>5.9999999999999963E-2</v>
      </c>
      <c r="J87" s="49">
        <f t="shared" si="10"/>
        <v>9.5099999999999935E-2</v>
      </c>
      <c r="K87" s="49">
        <f t="shared" si="11"/>
        <v>2.4899999999999985E-2</v>
      </c>
      <c r="L87" s="53"/>
    </row>
    <row r="88" spans="1:12">
      <c r="A88" s="16">
        <v>2.9</v>
      </c>
      <c r="B88" s="34">
        <f t="shared" si="12"/>
        <v>2.7874999999999992</v>
      </c>
      <c r="C88" s="33">
        <f t="shared" si="13"/>
        <v>2.7955999999999994</v>
      </c>
      <c r="D88" s="33">
        <f t="shared" si="14"/>
        <v>2.779399999999999</v>
      </c>
      <c r="E88" s="48"/>
      <c r="F88" s="53"/>
      <c r="G88" s="57"/>
      <c r="H88" s="45">
        <v>0.10000000000000009</v>
      </c>
      <c r="I88" s="49">
        <f t="shared" si="9"/>
        <v>5.9999999999999963E-2</v>
      </c>
      <c r="J88" s="49">
        <f t="shared" si="10"/>
        <v>9.5099999999999935E-2</v>
      </c>
      <c r="K88" s="49">
        <f t="shared" si="11"/>
        <v>2.4899999999999985E-2</v>
      </c>
      <c r="L88" s="53"/>
    </row>
    <row r="89" spans="1:12">
      <c r="A89" s="16">
        <v>2.9</v>
      </c>
      <c r="B89" s="34">
        <f t="shared" si="12"/>
        <v>2.7874999999999992</v>
      </c>
      <c r="C89" s="33">
        <f t="shared" si="13"/>
        <v>2.7955999999999994</v>
      </c>
      <c r="D89" s="33">
        <f t="shared" si="14"/>
        <v>2.779399999999999</v>
      </c>
      <c r="E89" s="48"/>
      <c r="F89" s="53"/>
      <c r="G89" s="57"/>
      <c r="H89" s="45">
        <v>0.10000000000000009</v>
      </c>
      <c r="I89" s="49">
        <f t="shared" si="9"/>
        <v>5.9999999999999963E-2</v>
      </c>
      <c r="J89" s="49">
        <f t="shared" si="10"/>
        <v>9.5099999999999935E-2</v>
      </c>
      <c r="K89" s="49">
        <f t="shared" si="11"/>
        <v>2.4899999999999985E-2</v>
      </c>
      <c r="L89" s="53"/>
    </row>
    <row r="90" spans="1:12">
      <c r="A90" s="17">
        <v>2.8</v>
      </c>
      <c r="B90" s="34">
        <f t="shared" si="12"/>
        <v>2.7874999999999992</v>
      </c>
      <c r="C90" s="33">
        <f t="shared" si="13"/>
        <v>2.7955999999999994</v>
      </c>
      <c r="D90" s="33">
        <f t="shared" si="14"/>
        <v>2.779399999999999</v>
      </c>
      <c r="E90" s="48"/>
      <c r="F90" s="53"/>
      <c r="G90" s="57"/>
      <c r="H90" s="45">
        <v>4.9999999999999822E-2</v>
      </c>
      <c r="I90" s="49">
        <f t="shared" si="9"/>
        <v>5.9999999999999963E-2</v>
      </c>
      <c r="J90" s="49">
        <f t="shared" si="10"/>
        <v>9.5099999999999935E-2</v>
      </c>
      <c r="K90" s="49">
        <f t="shared" si="11"/>
        <v>2.4899999999999985E-2</v>
      </c>
      <c r="L90" s="53"/>
    </row>
    <row r="91" spans="1:12">
      <c r="A91" s="16">
        <v>3.3</v>
      </c>
      <c r="B91" s="34">
        <f t="shared" si="12"/>
        <v>2.7874999999999992</v>
      </c>
      <c r="C91" s="33">
        <f t="shared" si="13"/>
        <v>2.7955999999999994</v>
      </c>
      <c r="D91" s="33">
        <f t="shared" si="14"/>
        <v>2.779399999999999</v>
      </c>
      <c r="E91" s="48"/>
      <c r="F91" s="53"/>
      <c r="G91" s="57"/>
      <c r="H91" s="45">
        <v>0.10000000000000009</v>
      </c>
      <c r="I91" s="49">
        <f t="shared" si="9"/>
        <v>5.9999999999999963E-2</v>
      </c>
      <c r="J91" s="49">
        <f t="shared" si="10"/>
        <v>9.5099999999999935E-2</v>
      </c>
      <c r="K91" s="49">
        <f t="shared" si="11"/>
        <v>2.4899999999999985E-2</v>
      </c>
      <c r="L91" s="53"/>
    </row>
    <row r="92" spans="1:12">
      <c r="A92" s="16">
        <v>2.35</v>
      </c>
      <c r="B92" s="34">
        <f t="shared" si="12"/>
        <v>2.7874999999999992</v>
      </c>
      <c r="C92" s="33">
        <f t="shared" si="13"/>
        <v>2.7955999999999994</v>
      </c>
      <c r="D92" s="33">
        <f t="shared" si="14"/>
        <v>2.779399999999999</v>
      </c>
      <c r="E92" s="48"/>
      <c r="F92" s="53"/>
      <c r="G92" s="57"/>
      <c r="H92" s="48"/>
      <c r="I92" s="48"/>
      <c r="J92" s="48"/>
      <c r="K92" s="48"/>
      <c r="L92" s="53"/>
    </row>
    <row r="93" spans="1:12">
      <c r="A93" s="16">
        <v>3</v>
      </c>
      <c r="B93" s="34">
        <f t="shared" si="12"/>
        <v>2.7874999999999992</v>
      </c>
      <c r="C93" s="33">
        <f t="shared" si="13"/>
        <v>2.7955999999999994</v>
      </c>
      <c r="D93" s="33">
        <f t="shared" si="14"/>
        <v>2.779399999999999</v>
      </c>
      <c r="E93" s="48"/>
      <c r="F93" s="53"/>
      <c r="G93" s="57"/>
      <c r="H93" s="48"/>
      <c r="I93" s="48"/>
      <c r="J93" s="48"/>
      <c r="K93" s="48"/>
      <c r="L93" s="53"/>
    </row>
    <row r="94" spans="1:12">
      <c r="A94" s="16">
        <v>2.5</v>
      </c>
      <c r="B94" s="34">
        <f t="shared" ref="B94:B103" si="15">$B$78</f>
        <v>2.7874999999999992</v>
      </c>
      <c r="C94" s="33">
        <f t="shared" ref="C94:C103" si="16">$B$79</f>
        <v>2.7955999999999994</v>
      </c>
      <c r="D94" s="33">
        <f t="shared" ref="D94:D103" si="17">$B$80</f>
        <v>2.779399999999999</v>
      </c>
      <c r="E94" s="48"/>
      <c r="F94" s="53"/>
      <c r="G94" s="57"/>
      <c r="H94" s="48"/>
      <c r="I94" s="48"/>
      <c r="J94" s="48"/>
      <c r="K94" s="48"/>
      <c r="L94" s="53"/>
    </row>
    <row r="95" spans="1:12">
      <c r="A95" s="16">
        <v>3</v>
      </c>
      <c r="B95" s="34">
        <f t="shared" si="15"/>
        <v>2.7874999999999992</v>
      </c>
      <c r="C95" s="33">
        <f t="shared" si="16"/>
        <v>2.7955999999999994</v>
      </c>
      <c r="D95" s="33">
        <f t="shared" si="17"/>
        <v>2.779399999999999</v>
      </c>
      <c r="E95" s="48"/>
      <c r="F95" s="53"/>
      <c r="G95" s="57"/>
      <c r="H95" s="48"/>
      <c r="I95" s="48"/>
      <c r="J95" s="48"/>
      <c r="K95" s="48"/>
      <c r="L95" s="53"/>
    </row>
    <row r="96" spans="1:12">
      <c r="A96" s="16">
        <v>2.15</v>
      </c>
      <c r="B96" s="34">
        <f t="shared" si="15"/>
        <v>2.7874999999999992</v>
      </c>
      <c r="C96" s="33">
        <f t="shared" si="16"/>
        <v>2.7955999999999994</v>
      </c>
      <c r="D96" s="33">
        <f t="shared" si="17"/>
        <v>2.779399999999999</v>
      </c>
      <c r="E96" s="48"/>
      <c r="F96" s="53"/>
      <c r="G96" s="57"/>
      <c r="H96" s="48"/>
      <c r="I96" s="48"/>
      <c r="J96" s="48"/>
      <c r="K96" s="48"/>
      <c r="L96" s="53"/>
    </row>
    <row r="97" spans="1:12">
      <c r="A97" s="16">
        <v>2.9</v>
      </c>
      <c r="B97" s="34">
        <f t="shared" si="15"/>
        <v>2.7874999999999992</v>
      </c>
      <c r="C97" s="33">
        <f t="shared" si="16"/>
        <v>2.7955999999999994</v>
      </c>
      <c r="D97" s="33">
        <f t="shared" si="17"/>
        <v>2.779399999999999</v>
      </c>
      <c r="E97" s="48"/>
      <c r="F97" s="53"/>
      <c r="G97" s="57"/>
      <c r="H97" s="48"/>
      <c r="I97" s="48"/>
      <c r="J97" s="48"/>
      <c r="K97" s="48"/>
      <c r="L97" s="53"/>
    </row>
    <row r="98" spans="1:12">
      <c r="A98" s="16">
        <v>2.9</v>
      </c>
      <c r="B98" s="34">
        <f t="shared" si="15"/>
        <v>2.7874999999999992</v>
      </c>
      <c r="C98" s="33">
        <f t="shared" si="16"/>
        <v>2.7955999999999994</v>
      </c>
      <c r="D98" s="33">
        <f t="shared" si="17"/>
        <v>2.779399999999999</v>
      </c>
      <c r="E98" s="48"/>
      <c r="F98" s="53"/>
      <c r="G98" s="57"/>
      <c r="H98" s="48"/>
      <c r="I98" s="48"/>
      <c r="J98" s="48"/>
      <c r="K98" s="48"/>
      <c r="L98" s="53"/>
    </row>
    <row r="99" spans="1:12">
      <c r="A99" s="16">
        <v>2.95</v>
      </c>
      <c r="B99" s="34">
        <f t="shared" si="15"/>
        <v>2.7874999999999992</v>
      </c>
      <c r="C99" s="33">
        <f t="shared" si="16"/>
        <v>2.7955999999999994</v>
      </c>
      <c r="D99" s="33">
        <f t="shared" si="17"/>
        <v>2.779399999999999</v>
      </c>
      <c r="E99" s="48"/>
      <c r="F99" s="53"/>
      <c r="G99" s="57"/>
      <c r="H99" s="48"/>
      <c r="I99" s="48"/>
      <c r="J99" s="48"/>
      <c r="K99" s="48"/>
      <c r="L99" s="53"/>
    </row>
    <row r="100" spans="1:12">
      <c r="A100" s="17">
        <v>2.85</v>
      </c>
      <c r="B100" s="34">
        <f t="shared" si="15"/>
        <v>2.7874999999999992</v>
      </c>
      <c r="C100" s="33">
        <f t="shared" si="16"/>
        <v>2.7955999999999994</v>
      </c>
      <c r="D100" s="33">
        <f t="shared" si="17"/>
        <v>2.779399999999999</v>
      </c>
      <c r="E100" s="48"/>
      <c r="F100" s="53"/>
      <c r="G100" s="57"/>
      <c r="H100" s="48"/>
      <c r="I100" s="48"/>
      <c r="J100" s="48"/>
      <c r="K100" s="48"/>
      <c r="L100" s="53"/>
    </row>
    <row r="101" spans="1:12">
      <c r="A101" s="16">
        <v>3.3</v>
      </c>
      <c r="B101" s="34">
        <f t="shared" si="15"/>
        <v>2.7874999999999992</v>
      </c>
      <c r="C101" s="33">
        <f t="shared" si="16"/>
        <v>2.7955999999999994</v>
      </c>
      <c r="D101" s="33">
        <f t="shared" si="17"/>
        <v>2.779399999999999</v>
      </c>
      <c r="E101" s="48"/>
      <c r="F101" s="53"/>
      <c r="G101" s="57"/>
      <c r="H101" s="48"/>
      <c r="I101" s="48"/>
      <c r="J101" s="48"/>
      <c r="K101" s="48"/>
      <c r="L101" s="53"/>
    </row>
    <row r="102" spans="1:12">
      <c r="A102" s="16">
        <v>2.4</v>
      </c>
      <c r="B102" s="34">
        <f t="shared" si="15"/>
        <v>2.7874999999999992</v>
      </c>
      <c r="C102" s="33">
        <f t="shared" si="16"/>
        <v>2.7955999999999994</v>
      </c>
      <c r="D102" s="33">
        <f t="shared" si="17"/>
        <v>2.779399999999999</v>
      </c>
      <c r="E102" s="48"/>
      <c r="F102" s="53"/>
      <c r="G102" s="57"/>
      <c r="H102" s="48"/>
      <c r="I102" s="48"/>
      <c r="J102" s="48"/>
      <c r="K102" s="48"/>
      <c r="L102" s="53"/>
    </row>
    <row r="103" spans="1:12">
      <c r="A103" s="16">
        <v>3.05</v>
      </c>
      <c r="B103" s="34">
        <f t="shared" si="15"/>
        <v>2.7874999999999992</v>
      </c>
      <c r="C103" s="33">
        <f t="shared" si="16"/>
        <v>2.7955999999999994</v>
      </c>
      <c r="D103" s="33">
        <f t="shared" si="17"/>
        <v>2.779399999999999</v>
      </c>
      <c r="E103" s="48"/>
      <c r="F103" s="53"/>
      <c r="G103" s="57"/>
      <c r="H103" s="48"/>
      <c r="I103" s="48"/>
      <c r="J103" s="48"/>
      <c r="K103" s="48"/>
      <c r="L103" s="53"/>
    </row>
    <row r="104" spans="1:12">
      <c r="A104" s="35"/>
      <c r="B104" s="56"/>
      <c r="C104" s="48"/>
      <c r="D104" s="48"/>
      <c r="E104" s="48"/>
      <c r="F104" s="53"/>
      <c r="G104" s="57"/>
      <c r="H104" s="48"/>
      <c r="I104" s="48"/>
      <c r="J104" s="48"/>
      <c r="K104" s="48"/>
      <c r="L104" s="53"/>
    </row>
    <row r="105" spans="1:12">
      <c r="A105" s="35"/>
      <c r="B105" s="56"/>
      <c r="C105" s="48"/>
      <c r="D105" s="48"/>
      <c r="E105" s="48"/>
      <c r="F105" s="53"/>
      <c r="G105" s="57"/>
      <c r="H105" s="48"/>
      <c r="I105" s="48"/>
      <c r="J105" s="48"/>
      <c r="K105" s="48"/>
      <c r="L105" s="53"/>
    </row>
    <row r="106" spans="1:12">
      <c r="A106" s="35"/>
      <c r="B106" s="56"/>
      <c r="C106" s="48"/>
      <c r="D106" s="48"/>
      <c r="E106" s="48"/>
      <c r="F106" s="53"/>
      <c r="G106" s="57"/>
      <c r="H106" s="48"/>
      <c r="I106" s="48"/>
      <c r="J106" s="48"/>
      <c r="K106" s="48"/>
      <c r="L106" s="53"/>
    </row>
    <row r="107" spans="1:12">
      <c r="A107" s="35"/>
      <c r="B107" s="56"/>
      <c r="C107" s="48"/>
      <c r="D107" s="48"/>
      <c r="E107" s="48"/>
      <c r="F107" s="53"/>
      <c r="G107" s="57"/>
      <c r="H107" s="48"/>
      <c r="I107" s="48"/>
      <c r="J107" s="48"/>
      <c r="K107" s="48"/>
      <c r="L107" s="53"/>
    </row>
    <row r="108" spans="1:12">
      <c r="A108" s="35"/>
      <c r="B108" s="56"/>
      <c r="C108" s="48"/>
      <c r="D108" s="48"/>
      <c r="E108" s="48"/>
      <c r="F108" s="53"/>
      <c r="G108" s="57"/>
      <c r="H108" s="48"/>
      <c r="I108" s="48"/>
      <c r="J108" s="48"/>
      <c r="K108" s="48"/>
      <c r="L108" s="53"/>
    </row>
    <row r="109" spans="1:12">
      <c r="A109" s="35"/>
      <c r="B109" s="56"/>
      <c r="C109" s="48"/>
      <c r="D109" s="48"/>
      <c r="E109" s="48"/>
      <c r="F109" s="53"/>
      <c r="G109" s="57"/>
      <c r="H109" s="48"/>
      <c r="I109" s="48"/>
      <c r="J109" s="48"/>
      <c r="K109" s="48"/>
      <c r="L109" s="53"/>
    </row>
    <row r="110" spans="1:12">
      <c r="A110" s="35"/>
      <c r="B110" s="56"/>
      <c r="C110" s="48"/>
      <c r="D110" s="48"/>
      <c r="E110" s="48"/>
      <c r="F110" s="53"/>
      <c r="G110" s="57"/>
      <c r="H110" s="48"/>
      <c r="I110" s="48"/>
      <c r="J110" s="48"/>
      <c r="K110" s="48"/>
      <c r="L110" s="53"/>
    </row>
    <row r="111" spans="1:12">
      <c r="A111" s="35"/>
      <c r="B111" s="56"/>
      <c r="C111" s="48"/>
      <c r="D111" s="48"/>
      <c r="E111" s="48"/>
      <c r="F111" s="53"/>
      <c r="G111" s="57"/>
      <c r="H111" s="48"/>
      <c r="I111" s="48"/>
      <c r="J111" s="48"/>
      <c r="K111" s="48"/>
      <c r="L111" s="53"/>
    </row>
    <row r="112" spans="1:12">
      <c r="A112" s="35"/>
      <c r="B112" s="56"/>
      <c r="C112" s="48"/>
      <c r="D112" s="48"/>
      <c r="E112" s="48"/>
      <c r="F112" s="53"/>
      <c r="G112" s="57"/>
      <c r="H112" s="48"/>
      <c r="I112" s="48"/>
      <c r="J112" s="48"/>
      <c r="K112" s="48"/>
      <c r="L112" s="53"/>
    </row>
    <row r="113" spans="1:13">
      <c r="A113" s="35"/>
      <c r="B113" s="56"/>
      <c r="C113" s="48"/>
      <c r="D113" s="48"/>
      <c r="E113" s="48"/>
      <c r="F113" s="53"/>
      <c r="G113" s="57"/>
      <c r="H113" s="48"/>
      <c r="I113" s="48"/>
      <c r="J113" s="48"/>
      <c r="K113" s="48"/>
      <c r="L113" s="53"/>
    </row>
    <row r="114" spans="1:13">
      <c r="A114" s="35"/>
      <c r="B114" s="56"/>
      <c r="C114" s="48"/>
      <c r="D114" s="48"/>
      <c r="E114" s="48"/>
      <c r="F114" s="53"/>
      <c r="G114" s="57"/>
      <c r="H114" s="48"/>
      <c r="I114" s="48"/>
      <c r="J114" s="48"/>
      <c r="K114" s="48"/>
      <c r="L114" s="53"/>
    </row>
    <row r="115" spans="1:13">
      <c r="A115" s="35"/>
      <c r="B115" s="56"/>
      <c r="C115" s="48"/>
      <c r="D115" s="48"/>
      <c r="E115" s="48"/>
      <c r="F115" s="53"/>
      <c r="G115" s="57"/>
      <c r="H115" s="48"/>
      <c r="I115" s="48"/>
      <c r="J115" s="48"/>
      <c r="K115" s="48"/>
      <c r="L115" s="53"/>
    </row>
    <row r="116" spans="1:13">
      <c r="A116" s="35"/>
      <c r="B116" s="56"/>
      <c r="C116" s="48"/>
      <c r="D116" s="48"/>
      <c r="E116" s="48"/>
      <c r="F116" s="53"/>
      <c r="G116" s="57"/>
      <c r="H116" s="48"/>
      <c r="I116" s="48"/>
      <c r="J116" s="48"/>
      <c r="K116" s="48"/>
      <c r="L116" s="53"/>
    </row>
    <row r="117" spans="1:13" ht="17.25">
      <c r="A117" s="35"/>
      <c r="B117" s="56"/>
      <c r="C117" s="48"/>
      <c r="D117" s="48"/>
      <c r="E117" s="48"/>
      <c r="F117" s="53"/>
      <c r="G117" s="57"/>
      <c r="H117" s="48"/>
      <c r="I117" s="48"/>
      <c r="J117" s="48"/>
      <c r="K117" s="48"/>
      <c r="L117" s="53"/>
      <c r="M117" s="62"/>
    </row>
    <row r="118" spans="1:13">
      <c r="A118" s="35"/>
      <c r="B118" s="56"/>
      <c r="C118" s="48"/>
      <c r="D118" s="48"/>
      <c r="E118" s="48"/>
      <c r="F118" s="53"/>
      <c r="G118" s="57"/>
      <c r="H118" s="48"/>
      <c r="I118" s="48"/>
      <c r="J118" s="48"/>
      <c r="K118" s="48"/>
      <c r="L118" s="53"/>
    </row>
    <row r="119" spans="1:13">
      <c r="A119" s="35"/>
      <c r="B119" s="56"/>
      <c r="C119" s="48"/>
      <c r="D119" s="48"/>
      <c r="E119" s="48"/>
      <c r="F119" s="53"/>
      <c r="G119" s="57"/>
      <c r="H119" s="48"/>
      <c r="I119" s="48"/>
      <c r="J119" s="48"/>
      <c r="K119" s="48"/>
      <c r="L119" s="53"/>
    </row>
    <row r="120" spans="1:13">
      <c r="A120" s="35"/>
      <c r="B120" s="56"/>
      <c r="C120" s="48"/>
      <c r="D120" s="48"/>
      <c r="E120" s="48"/>
      <c r="F120" s="53"/>
      <c r="G120" s="57"/>
      <c r="H120" s="48"/>
      <c r="I120" s="48"/>
      <c r="J120" s="48"/>
      <c r="K120" s="48"/>
      <c r="L120" s="53"/>
    </row>
    <row r="121" spans="1:13">
      <c r="A121" s="35"/>
      <c r="B121" s="56"/>
      <c r="C121" s="48"/>
      <c r="D121" s="48"/>
      <c r="E121" s="48"/>
      <c r="F121" s="53"/>
      <c r="G121" s="57"/>
      <c r="H121" s="48"/>
      <c r="I121" s="48"/>
      <c r="J121" s="48"/>
      <c r="K121" s="48"/>
      <c r="L121" s="53"/>
    </row>
    <row r="122" spans="1:13">
      <c r="A122" s="35"/>
      <c r="B122" s="56"/>
      <c r="C122" s="48"/>
      <c r="D122" s="48"/>
      <c r="E122" s="48"/>
      <c r="F122" s="53"/>
      <c r="G122" s="57"/>
      <c r="H122" s="48"/>
      <c r="I122" s="48"/>
      <c r="J122" s="48"/>
      <c r="K122" s="48"/>
      <c r="L122" s="53"/>
    </row>
    <row r="123" spans="1:13">
      <c r="A123" s="35"/>
      <c r="B123" s="56"/>
      <c r="C123" s="48"/>
      <c r="D123" s="48"/>
      <c r="E123" s="48"/>
      <c r="F123" s="53"/>
      <c r="G123" s="57"/>
      <c r="H123" s="48"/>
      <c r="I123" s="48"/>
      <c r="J123" s="48"/>
      <c r="K123" s="48"/>
      <c r="L123" s="53"/>
    </row>
    <row r="124" spans="1:13">
      <c r="A124" s="35"/>
      <c r="B124" s="56"/>
      <c r="C124" s="48"/>
      <c r="D124" s="48"/>
      <c r="E124" s="48"/>
      <c r="F124" s="53"/>
      <c r="G124" s="57"/>
      <c r="H124" s="48"/>
      <c r="I124" s="48"/>
      <c r="J124" s="48"/>
      <c r="K124" s="48"/>
      <c r="L124" s="53"/>
    </row>
    <row r="125" spans="1:13">
      <c r="A125" s="35"/>
      <c r="B125" s="56"/>
      <c r="C125" s="48"/>
      <c r="D125" s="48"/>
      <c r="E125" s="48"/>
      <c r="F125" s="53"/>
      <c r="G125" s="57"/>
      <c r="H125" s="48"/>
      <c r="I125" s="48"/>
      <c r="J125" s="48"/>
      <c r="K125" s="48"/>
      <c r="L125" s="53"/>
    </row>
    <row r="126" spans="1:13">
      <c r="A126" s="35"/>
      <c r="B126" s="56"/>
      <c r="C126" s="48"/>
      <c r="D126" s="48"/>
      <c r="E126" s="48"/>
      <c r="F126" s="53"/>
      <c r="G126" s="57"/>
      <c r="H126" s="48"/>
      <c r="I126" s="48"/>
      <c r="J126" s="48"/>
      <c r="K126" s="48"/>
      <c r="L126" s="53"/>
    </row>
    <row r="127" spans="1:13">
      <c r="A127" s="35"/>
      <c r="B127" s="56"/>
      <c r="C127" s="48"/>
      <c r="D127" s="48"/>
      <c r="E127" s="48"/>
      <c r="F127" s="53"/>
      <c r="G127" s="57"/>
      <c r="H127" s="48"/>
      <c r="I127" s="48"/>
      <c r="J127" s="48"/>
      <c r="K127" s="48"/>
      <c r="L127" s="53"/>
    </row>
    <row r="128" spans="1:13">
      <c r="A128" s="48"/>
      <c r="B128" s="48"/>
      <c r="C128" s="48"/>
      <c r="D128" s="48"/>
      <c r="E128" s="48"/>
      <c r="F128" s="53"/>
      <c r="G128" s="57"/>
      <c r="H128" s="48"/>
      <c r="I128" s="48"/>
      <c r="J128" s="48"/>
      <c r="K128" s="48"/>
      <c r="L128" s="53"/>
    </row>
    <row r="129" spans="1:12">
      <c r="A129" s="48"/>
      <c r="B129" s="48"/>
      <c r="C129" s="48"/>
      <c r="D129" s="48"/>
      <c r="E129" s="48"/>
      <c r="F129" s="53"/>
      <c r="G129" s="57"/>
      <c r="H129" s="48"/>
      <c r="I129" s="48"/>
      <c r="J129" s="48"/>
      <c r="K129" s="48"/>
      <c r="L129" s="53"/>
    </row>
    <row r="130" spans="1:12">
      <c r="A130" s="48"/>
      <c r="B130" s="48"/>
      <c r="C130" s="48"/>
      <c r="D130" s="48"/>
      <c r="E130" s="48"/>
      <c r="F130" s="53"/>
      <c r="G130" s="57"/>
      <c r="H130" s="48"/>
      <c r="I130" s="48"/>
      <c r="J130" s="48"/>
      <c r="K130" s="48"/>
      <c r="L130" s="53"/>
    </row>
    <row r="131" spans="1:12">
      <c r="A131" s="48"/>
      <c r="B131" s="48"/>
      <c r="C131" s="48"/>
      <c r="D131" s="48"/>
      <c r="E131" s="48"/>
      <c r="F131" s="53"/>
      <c r="G131" s="57"/>
      <c r="H131" s="48"/>
      <c r="I131" s="48"/>
      <c r="J131" s="48"/>
      <c r="K131" s="48"/>
      <c r="L131" s="53"/>
    </row>
    <row r="132" spans="1:12">
      <c r="A132" s="48"/>
      <c r="B132" s="48"/>
      <c r="C132" s="48"/>
      <c r="D132" s="48"/>
      <c r="E132" s="48"/>
      <c r="F132" s="53"/>
      <c r="G132" s="57"/>
      <c r="H132" s="48"/>
      <c r="I132" s="48"/>
      <c r="J132" s="48"/>
      <c r="K132" s="48"/>
      <c r="L132" s="53"/>
    </row>
    <row r="133" spans="1:12">
      <c r="A133" s="48"/>
      <c r="B133" s="48"/>
      <c r="C133" s="48"/>
      <c r="D133" s="48"/>
      <c r="E133" s="48"/>
      <c r="F133" s="53"/>
      <c r="G133" s="57"/>
      <c r="H133" s="48"/>
      <c r="I133" s="48"/>
      <c r="J133" s="48"/>
      <c r="K133" s="48"/>
      <c r="L133" s="53"/>
    </row>
    <row r="134" spans="1:12">
      <c r="A134" s="48"/>
      <c r="B134" s="48"/>
      <c r="C134" s="48"/>
      <c r="D134" s="48"/>
      <c r="E134" s="48"/>
      <c r="F134" s="53"/>
      <c r="G134" s="57"/>
      <c r="H134" s="48"/>
      <c r="I134" s="48"/>
      <c r="J134" s="48"/>
      <c r="K134" s="48"/>
      <c r="L134" s="53"/>
    </row>
    <row r="135" spans="1:12" ht="17.25">
      <c r="A135" s="147" t="s">
        <v>121</v>
      </c>
      <c r="B135" s="147"/>
      <c r="C135" s="147"/>
      <c r="D135" s="147"/>
      <c r="E135" s="147"/>
      <c r="F135" s="148"/>
      <c r="G135" s="57"/>
      <c r="H135" s="48"/>
      <c r="I135" s="48"/>
      <c r="J135" s="48"/>
      <c r="K135" s="48"/>
      <c r="L135" s="53"/>
    </row>
    <row r="136" spans="1:12">
      <c r="A136" s="1"/>
      <c r="B136" s="1"/>
      <c r="C136" s="1"/>
      <c r="D136" s="1"/>
      <c r="E136" s="1"/>
      <c r="F136" s="52"/>
      <c r="G136" s="57"/>
      <c r="H136" s="48"/>
      <c r="I136" s="48"/>
      <c r="J136" s="48"/>
      <c r="K136" s="48"/>
      <c r="L136" s="53"/>
    </row>
    <row r="137" spans="1:12">
      <c r="A137" s="41" t="s">
        <v>111</v>
      </c>
      <c r="B137" s="34">
        <f>AVERAGE(H9:I18)</f>
        <v>2.85</v>
      </c>
      <c r="C137" s="1"/>
      <c r="D137" s="48"/>
      <c r="E137" s="48"/>
      <c r="F137" s="52"/>
      <c r="G137" s="57"/>
      <c r="H137" s="48"/>
      <c r="I137" s="48"/>
      <c r="J137" s="48"/>
      <c r="K137" s="48"/>
      <c r="L137" s="53"/>
    </row>
    <row r="138" spans="1:12">
      <c r="A138" s="42" t="s">
        <v>116</v>
      </c>
      <c r="B138" s="49">
        <f>J19</f>
        <v>5.9999999999999963E-2</v>
      </c>
      <c r="C138" s="48"/>
      <c r="D138" s="48"/>
      <c r="E138" s="48"/>
      <c r="F138" s="53"/>
      <c r="G138" s="57"/>
      <c r="H138" s="48"/>
      <c r="I138" s="48"/>
      <c r="J138" s="48"/>
      <c r="K138" s="48"/>
      <c r="L138" s="53"/>
    </row>
    <row r="139" spans="1:12">
      <c r="A139" s="54"/>
      <c r="B139" s="48"/>
      <c r="C139" s="48"/>
      <c r="D139" s="48"/>
      <c r="E139" s="48"/>
      <c r="F139" s="55"/>
      <c r="G139" s="57"/>
      <c r="H139" s="48"/>
      <c r="I139" s="48"/>
      <c r="J139" s="48"/>
      <c r="K139" s="48"/>
      <c r="L139" s="53"/>
    </row>
    <row r="140" spans="1:12">
      <c r="A140" s="41" t="s">
        <v>112</v>
      </c>
      <c r="B140" s="34">
        <f>B137</f>
        <v>2.85</v>
      </c>
      <c r="C140" s="48"/>
      <c r="D140" s="48"/>
      <c r="E140" s="48"/>
      <c r="F140" s="53"/>
      <c r="G140" s="57"/>
      <c r="H140" s="48"/>
      <c r="I140" s="48"/>
      <c r="J140" s="48"/>
      <c r="K140" s="48"/>
      <c r="L140" s="53"/>
    </row>
    <row r="141" spans="1:12">
      <c r="A141" s="41" t="s">
        <v>113</v>
      </c>
      <c r="B141" s="33">
        <f>B137+($B$27*B138)</f>
        <v>2.8608000000000002</v>
      </c>
      <c r="C141" s="48"/>
      <c r="D141" s="48"/>
      <c r="E141" s="48"/>
      <c r="F141" s="53"/>
      <c r="G141" s="57"/>
      <c r="H141" s="48"/>
      <c r="I141" s="48"/>
      <c r="J141" s="48"/>
      <c r="K141" s="48"/>
      <c r="L141" s="53"/>
    </row>
    <row r="142" spans="1:12">
      <c r="A142" s="41" t="s">
        <v>114</v>
      </c>
      <c r="B142" s="33">
        <f>B137-($B$27*B138)</f>
        <v>2.8391999999999999</v>
      </c>
      <c r="C142" s="48"/>
      <c r="D142" s="48"/>
      <c r="E142" s="48"/>
      <c r="F142" s="53"/>
      <c r="G142" s="57"/>
      <c r="H142" s="48"/>
      <c r="I142" s="48"/>
      <c r="J142" s="48"/>
      <c r="K142" s="48"/>
      <c r="L142" s="53"/>
    </row>
    <row r="143" spans="1:12">
      <c r="A143" s="48"/>
      <c r="B143" s="48"/>
      <c r="C143" s="48"/>
      <c r="D143" s="48"/>
      <c r="E143" s="48"/>
      <c r="F143" s="53"/>
      <c r="G143" s="57"/>
      <c r="H143" s="48"/>
      <c r="I143" s="48"/>
      <c r="J143" s="48"/>
      <c r="K143" s="48"/>
      <c r="L143" s="53"/>
    </row>
    <row r="144" spans="1:12">
      <c r="A144" s="145" t="s">
        <v>123</v>
      </c>
      <c r="B144" s="145"/>
      <c r="C144" s="145"/>
      <c r="D144" s="145"/>
      <c r="E144" s="48"/>
      <c r="F144" s="53"/>
      <c r="G144" s="57"/>
      <c r="H144" s="48"/>
      <c r="I144" s="48"/>
      <c r="J144" s="48"/>
      <c r="K144" s="48"/>
      <c r="L144" s="53"/>
    </row>
    <row r="145" spans="1:12">
      <c r="A145" s="43" t="s">
        <v>115</v>
      </c>
      <c r="B145" s="43" t="s">
        <v>112</v>
      </c>
      <c r="C145" s="43" t="s">
        <v>113</v>
      </c>
      <c r="D145" s="43" t="s">
        <v>114</v>
      </c>
      <c r="E145" s="48"/>
      <c r="F145" s="53"/>
      <c r="G145" s="57"/>
      <c r="H145" s="48"/>
      <c r="I145" s="48"/>
      <c r="J145" s="48"/>
      <c r="K145" s="48"/>
      <c r="L145" s="53"/>
    </row>
    <row r="146" spans="1:12">
      <c r="A146" s="16">
        <v>2.5</v>
      </c>
      <c r="B146" s="34">
        <f t="shared" ref="B146:B155" si="18">$B$140</f>
        <v>2.85</v>
      </c>
      <c r="C146" s="33">
        <f t="shared" ref="C146:C155" si="19">$B$141</f>
        <v>2.8608000000000002</v>
      </c>
      <c r="D146" s="33">
        <f t="shared" ref="D146:D155" si="20">$B$142</f>
        <v>2.8391999999999999</v>
      </c>
      <c r="E146" s="48"/>
      <c r="F146" s="53"/>
      <c r="G146" s="57"/>
      <c r="H146" s="48"/>
      <c r="I146" s="48"/>
      <c r="J146" s="48"/>
      <c r="K146" s="48"/>
      <c r="L146" s="53"/>
    </row>
    <row r="147" spans="1:12">
      <c r="A147" s="16">
        <v>3</v>
      </c>
      <c r="B147" s="34">
        <f t="shared" si="18"/>
        <v>2.85</v>
      </c>
      <c r="C147" s="33">
        <f t="shared" si="19"/>
        <v>2.8608000000000002</v>
      </c>
      <c r="D147" s="33">
        <f t="shared" si="20"/>
        <v>2.8391999999999999</v>
      </c>
      <c r="E147" s="48"/>
      <c r="F147" s="53"/>
      <c r="G147" s="57"/>
      <c r="H147" s="48"/>
      <c r="I147" s="48"/>
      <c r="J147" s="48"/>
      <c r="K147" s="48"/>
      <c r="L147" s="53"/>
    </row>
    <row r="148" spans="1:12">
      <c r="A148" s="16">
        <v>2.15</v>
      </c>
      <c r="B148" s="34">
        <f t="shared" si="18"/>
        <v>2.85</v>
      </c>
      <c r="C148" s="33">
        <f t="shared" si="19"/>
        <v>2.8608000000000002</v>
      </c>
      <c r="D148" s="33">
        <f t="shared" si="20"/>
        <v>2.8391999999999999</v>
      </c>
      <c r="E148" s="48"/>
      <c r="F148" s="53"/>
      <c r="G148" s="57"/>
      <c r="H148" s="48"/>
      <c r="I148" s="48"/>
      <c r="J148" s="48"/>
      <c r="K148" s="48"/>
      <c r="L148" s="53"/>
    </row>
    <row r="149" spans="1:12">
      <c r="A149" s="16">
        <v>3</v>
      </c>
      <c r="B149" s="34">
        <f t="shared" si="18"/>
        <v>2.85</v>
      </c>
      <c r="C149" s="33">
        <f t="shared" si="19"/>
        <v>2.8608000000000002</v>
      </c>
      <c r="D149" s="33">
        <f t="shared" si="20"/>
        <v>2.8391999999999999</v>
      </c>
      <c r="E149" s="48"/>
      <c r="F149" s="53"/>
      <c r="G149" s="57"/>
      <c r="H149" s="48"/>
      <c r="I149" s="48"/>
      <c r="J149" s="48"/>
      <c r="K149" s="48"/>
      <c r="L149" s="53"/>
    </row>
    <row r="150" spans="1:12">
      <c r="A150" s="16">
        <v>3</v>
      </c>
      <c r="B150" s="34">
        <f t="shared" si="18"/>
        <v>2.85</v>
      </c>
      <c r="C150" s="33">
        <f t="shared" si="19"/>
        <v>2.8608000000000002</v>
      </c>
      <c r="D150" s="33">
        <f t="shared" si="20"/>
        <v>2.8391999999999999</v>
      </c>
      <c r="E150" s="48"/>
      <c r="F150" s="53"/>
      <c r="G150" s="57"/>
      <c r="H150" s="48"/>
      <c r="I150" s="48"/>
      <c r="J150" s="48"/>
      <c r="K150" s="48"/>
      <c r="L150" s="53"/>
    </row>
    <row r="151" spans="1:12">
      <c r="A151" s="16">
        <v>3</v>
      </c>
      <c r="B151" s="34">
        <f t="shared" si="18"/>
        <v>2.85</v>
      </c>
      <c r="C151" s="33">
        <f t="shared" si="19"/>
        <v>2.8608000000000002</v>
      </c>
      <c r="D151" s="33">
        <f t="shared" si="20"/>
        <v>2.8391999999999999</v>
      </c>
      <c r="E151" s="48"/>
      <c r="F151" s="53"/>
      <c r="G151" s="57"/>
      <c r="H151" s="48"/>
      <c r="I151" s="48"/>
      <c r="J151" s="48"/>
      <c r="K151" s="48"/>
      <c r="L151" s="53"/>
    </row>
    <row r="152" spans="1:12">
      <c r="A152" s="17">
        <v>3</v>
      </c>
      <c r="B152" s="34">
        <f t="shared" si="18"/>
        <v>2.85</v>
      </c>
      <c r="C152" s="33">
        <f t="shared" si="19"/>
        <v>2.8608000000000002</v>
      </c>
      <c r="D152" s="33">
        <f t="shared" si="20"/>
        <v>2.8391999999999999</v>
      </c>
      <c r="E152" s="48"/>
      <c r="F152" s="53"/>
      <c r="G152" s="57"/>
      <c r="H152" s="48"/>
      <c r="I152" s="48"/>
      <c r="J152" s="48"/>
      <c r="K152" s="48"/>
      <c r="L152" s="53"/>
    </row>
    <row r="153" spans="1:12">
      <c r="A153" s="16">
        <v>3.4</v>
      </c>
      <c r="B153" s="34">
        <f t="shared" si="18"/>
        <v>2.85</v>
      </c>
      <c r="C153" s="33">
        <f t="shared" si="19"/>
        <v>2.8608000000000002</v>
      </c>
      <c r="D153" s="33">
        <f t="shared" si="20"/>
        <v>2.8391999999999999</v>
      </c>
      <c r="E153" s="48"/>
      <c r="F153" s="53"/>
      <c r="G153" s="57"/>
      <c r="H153" s="48"/>
      <c r="I153" s="48"/>
      <c r="J153" s="48"/>
      <c r="K153" s="48"/>
      <c r="L153" s="53"/>
    </row>
    <row r="154" spans="1:12">
      <c r="A154" s="16">
        <v>2.5</v>
      </c>
      <c r="B154" s="34">
        <f t="shared" si="18"/>
        <v>2.85</v>
      </c>
      <c r="C154" s="33">
        <f t="shared" si="19"/>
        <v>2.8608000000000002</v>
      </c>
      <c r="D154" s="33">
        <f t="shared" si="20"/>
        <v>2.8391999999999999</v>
      </c>
      <c r="E154" s="48"/>
      <c r="F154" s="53"/>
      <c r="G154" s="57"/>
      <c r="H154" s="48"/>
      <c r="I154" s="48"/>
      <c r="J154" s="48"/>
      <c r="K154" s="48"/>
      <c r="L154" s="53"/>
    </row>
    <row r="155" spans="1:12">
      <c r="A155" s="16">
        <v>3</v>
      </c>
      <c r="B155" s="34">
        <f t="shared" si="18"/>
        <v>2.85</v>
      </c>
      <c r="C155" s="33">
        <f t="shared" si="19"/>
        <v>2.8608000000000002</v>
      </c>
      <c r="D155" s="33">
        <f t="shared" si="20"/>
        <v>2.8391999999999999</v>
      </c>
      <c r="E155" s="48"/>
      <c r="F155" s="53"/>
      <c r="G155" s="57"/>
      <c r="H155" s="48"/>
      <c r="I155" s="48"/>
      <c r="J155" s="48"/>
      <c r="K155" s="48"/>
      <c r="L155" s="53"/>
    </row>
    <row r="156" spans="1:12">
      <c r="A156" s="16">
        <v>2.5499999999999998</v>
      </c>
      <c r="B156" s="34">
        <f t="shared" ref="B156:B165" si="21">$B$140</f>
        <v>2.85</v>
      </c>
      <c r="C156" s="33">
        <f t="shared" ref="C156:C165" si="22">$B$141</f>
        <v>2.8608000000000002</v>
      </c>
      <c r="D156" s="33">
        <f t="shared" ref="D156:D165" si="23">$B$142</f>
        <v>2.8391999999999999</v>
      </c>
      <c r="E156" s="48"/>
      <c r="F156" s="53"/>
      <c r="G156" s="57"/>
      <c r="H156" s="48"/>
      <c r="I156" s="48"/>
      <c r="J156" s="48"/>
      <c r="K156" s="48"/>
      <c r="L156" s="53"/>
    </row>
    <row r="157" spans="1:12">
      <c r="A157" s="16">
        <v>2.95</v>
      </c>
      <c r="B157" s="34">
        <f t="shared" si="21"/>
        <v>2.85</v>
      </c>
      <c r="C157" s="33">
        <f t="shared" si="22"/>
        <v>2.8608000000000002</v>
      </c>
      <c r="D157" s="33">
        <f t="shared" si="23"/>
        <v>2.8391999999999999</v>
      </c>
      <c r="E157" s="48"/>
      <c r="F157" s="53"/>
      <c r="G157" s="57"/>
      <c r="H157" s="48"/>
      <c r="I157" s="48"/>
      <c r="J157" s="48"/>
      <c r="K157" s="48"/>
      <c r="L157" s="53"/>
    </row>
    <row r="158" spans="1:12">
      <c r="A158" s="16">
        <v>2.2000000000000002</v>
      </c>
      <c r="B158" s="34">
        <f t="shared" si="21"/>
        <v>2.85</v>
      </c>
      <c r="C158" s="33">
        <f t="shared" si="22"/>
        <v>2.8608000000000002</v>
      </c>
      <c r="D158" s="33">
        <f t="shared" si="23"/>
        <v>2.8391999999999999</v>
      </c>
      <c r="E158" s="48"/>
      <c r="F158" s="53"/>
      <c r="G158" s="57"/>
      <c r="H158" s="48"/>
      <c r="I158" s="48"/>
      <c r="J158" s="48"/>
      <c r="K158" s="48"/>
      <c r="L158" s="53"/>
    </row>
    <row r="159" spans="1:12">
      <c r="A159" s="16">
        <v>2.95</v>
      </c>
      <c r="B159" s="34">
        <f t="shared" si="21"/>
        <v>2.85</v>
      </c>
      <c r="C159" s="33">
        <f t="shared" si="22"/>
        <v>2.8608000000000002</v>
      </c>
      <c r="D159" s="33">
        <f t="shared" si="23"/>
        <v>2.8391999999999999</v>
      </c>
      <c r="E159" s="48"/>
      <c r="F159" s="53"/>
      <c r="G159" s="57"/>
      <c r="H159" s="48"/>
      <c r="I159" s="48"/>
      <c r="J159" s="48"/>
      <c r="K159" s="48"/>
      <c r="L159" s="53"/>
    </row>
    <row r="160" spans="1:12">
      <c r="A160" s="16">
        <v>3.05</v>
      </c>
      <c r="B160" s="34">
        <f t="shared" si="21"/>
        <v>2.85</v>
      </c>
      <c r="C160" s="33">
        <f t="shared" si="22"/>
        <v>2.8608000000000002</v>
      </c>
      <c r="D160" s="33">
        <f t="shared" si="23"/>
        <v>2.8391999999999999</v>
      </c>
      <c r="E160" s="48"/>
      <c r="F160" s="53"/>
      <c r="G160" s="57"/>
      <c r="H160" s="48"/>
      <c r="I160" s="48"/>
      <c r="J160" s="48"/>
      <c r="K160" s="48"/>
      <c r="L160" s="53"/>
    </row>
    <row r="161" spans="1:12">
      <c r="A161" s="16">
        <v>3</v>
      </c>
      <c r="B161" s="34">
        <f t="shared" si="21"/>
        <v>2.85</v>
      </c>
      <c r="C161" s="33">
        <f t="shared" si="22"/>
        <v>2.8608000000000002</v>
      </c>
      <c r="D161" s="33">
        <f t="shared" si="23"/>
        <v>2.8391999999999999</v>
      </c>
      <c r="E161" s="48"/>
      <c r="F161" s="53"/>
      <c r="G161" s="57"/>
      <c r="H161" s="48"/>
      <c r="I161" s="48"/>
      <c r="J161" s="48"/>
      <c r="K161" s="48"/>
      <c r="L161" s="53"/>
    </row>
    <row r="162" spans="1:12">
      <c r="A162" s="17">
        <v>2.9</v>
      </c>
      <c r="B162" s="34">
        <f t="shared" si="21"/>
        <v>2.85</v>
      </c>
      <c r="C162" s="33">
        <f t="shared" si="22"/>
        <v>2.8608000000000002</v>
      </c>
      <c r="D162" s="33">
        <f t="shared" si="23"/>
        <v>2.8391999999999999</v>
      </c>
      <c r="E162" s="48"/>
      <c r="F162" s="53"/>
      <c r="G162" s="57"/>
      <c r="H162" s="48"/>
      <c r="I162" s="48"/>
      <c r="J162" s="48"/>
      <c r="K162" s="48"/>
      <c r="L162" s="53"/>
    </row>
    <row r="163" spans="1:12">
      <c r="A163" s="16">
        <v>3.3</v>
      </c>
      <c r="B163" s="34">
        <f t="shared" si="21"/>
        <v>2.85</v>
      </c>
      <c r="C163" s="33">
        <f t="shared" si="22"/>
        <v>2.8608000000000002</v>
      </c>
      <c r="D163" s="33">
        <f t="shared" si="23"/>
        <v>2.8391999999999999</v>
      </c>
      <c r="E163" s="48"/>
      <c r="F163" s="53"/>
      <c r="G163" s="57"/>
      <c r="H163" s="48"/>
      <c r="I163" s="48"/>
      <c r="J163" s="48"/>
      <c r="K163" s="48"/>
      <c r="L163" s="53"/>
    </row>
    <row r="164" spans="1:12">
      <c r="A164" s="16">
        <v>2.4500000000000002</v>
      </c>
      <c r="B164" s="34">
        <f t="shared" si="21"/>
        <v>2.85</v>
      </c>
      <c r="C164" s="33">
        <f t="shared" si="22"/>
        <v>2.8608000000000002</v>
      </c>
      <c r="D164" s="33">
        <f t="shared" si="23"/>
        <v>2.8391999999999999</v>
      </c>
      <c r="E164" s="48"/>
      <c r="F164" s="53"/>
      <c r="G164" s="57"/>
      <c r="H164" s="48"/>
      <c r="I164" s="48"/>
      <c r="J164" s="48"/>
      <c r="K164" s="48"/>
      <c r="L164" s="53"/>
    </row>
    <row r="165" spans="1:12">
      <c r="A165" s="16">
        <v>3.1</v>
      </c>
      <c r="B165" s="34">
        <f t="shared" si="21"/>
        <v>2.85</v>
      </c>
      <c r="C165" s="33">
        <f t="shared" si="22"/>
        <v>2.8608000000000002</v>
      </c>
      <c r="D165" s="33">
        <f t="shared" si="23"/>
        <v>2.8391999999999999</v>
      </c>
      <c r="E165" s="48"/>
      <c r="F165" s="53"/>
      <c r="G165" s="57"/>
      <c r="H165" s="48"/>
      <c r="I165" s="48"/>
      <c r="J165" s="48"/>
      <c r="K165" s="48"/>
      <c r="L165" s="53"/>
    </row>
    <row r="166" spans="1:12">
      <c r="A166" s="48"/>
      <c r="B166" s="48"/>
      <c r="C166" s="48"/>
      <c r="D166" s="48"/>
      <c r="E166" s="48"/>
      <c r="F166" s="53"/>
      <c r="G166" s="57"/>
      <c r="H166" s="48"/>
      <c r="I166" s="48"/>
      <c r="J166" s="48"/>
      <c r="K166" s="48"/>
      <c r="L166" s="53"/>
    </row>
    <row r="167" spans="1:12">
      <c r="A167" s="48"/>
      <c r="B167" s="48"/>
      <c r="C167" s="48"/>
      <c r="D167" s="48"/>
      <c r="E167" s="48"/>
      <c r="F167" s="53"/>
      <c r="G167" s="57"/>
      <c r="H167" s="48"/>
      <c r="I167" s="48"/>
      <c r="J167" s="48"/>
      <c r="K167" s="48"/>
      <c r="L167" s="53"/>
    </row>
    <row r="168" spans="1:12">
      <c r="A168" s="48"/>
      <c r="B168" s="48"/>
      <c r="C168" s="48"/>
      <c r="D168" s="48"/>
      <c r="E168" s="48"/>
      <c r="F168" s="48"/>
      <c r="G168" s="57"/>
      <c r="H168" s="48"/>
      <c r="I168" s="48"/>
      <c r="J168" s="48"/>
      <c r="K168" s="48"/>
      <c r="L168" s="53"/>
    </row>
    <row r="169" spans="1:12">
      <c r="A169" s="48"/>
      <c r="B169" s="48"/>
      <c r="C169" s="48"/>
      <c r="D169" s="48"/>
      <c r="E169" s="48"/>
      <c r="F169" s="48"/>
      <c r="G169" s="57"/>
      <c r="H169" s="48"/>
      <c r="I169" s="48"/>
      <c r="J169" s="48"/>
      <c r="K169" s="48"/>
      <c r="L169" s="53"/>
    </row>
    <row r="170" spans="1:12">
      <c r="G170" s="57"/>
      <c r="H170" s="48"/>
      <c r="I170" s="48"/>
      <c r="J170" s="48"/>
      <c r="K170" s="48"/>
      <c r="L170" s="53"/>
    </row>
    <row r="171" spans="1:12">
      <c r="G171" s="57"/>
      <c r="H171" s="48"/>
      <c r="I171" s="48"/>
      <c r="J171" s="48"/>
      <c r="K171" s="48"/>
      <c r="L171" s="53"/>
    </row>
    <row r="172" spans="1:12">
      <c r="G172" s="57"/>
      <c r="H172" s="48"/>
      <c r="I172" s="48"/>
      <c r="J172" s="48"/>
      <c r="K172" s="48"/>
      <c r="L172" s="53"/>
    </row>
    <row r="173" spans="1:12">
      <c r="G173" s="57"/>
      <c r="H173" s="48"/>
      <c r="I173" s="48"/>
      <c r="J173" s="48"/>
      <c r="K173" s="48"/>
      <c r="L173" s="53"/>
    </row>
    <row r="174" spans="1:12">
      <c r="G174" s="57"/>
      <c r="H174" s="48"/>
      <c r="I174" s="48"/>
      <c r="J174" s="48"/>
      <c r="K174" s="48"/>
      <c r="L174" s="53"/>
    </row>
    <row r="175" spans="1:12">
      <c r="G175" s="57"/>
      <c r="H175" s="48"/>
      <c r="I175" s="48"/>
      <c r="J175" s="48"/>
      <c r="K175" s="48"/>
      <c r="L175" s="53"/>
    </row>
    <row r="176" spans="1:12">
      <c r="G176" s="57"/>
      <c r="H176" s="48"/>
      <c r="I176" s="48"/>
      <c r="J176" s="48"/>
      <c r="K176" s="48"/>
      <c r="L176" s="53"/>
    </row>
    <row r="177" spans="7:12">
      <c r="G177" s="57"/>
      <c r="H177" s="48"/>
      <c r="I177" s="48"/>
      <c r="J177" s="48"/>
      <c r="K177" s="48"/>
      <c r="L177" s="53"/>
    </row>
    <row r="178" spans="7:12">
      <c r="G178" s="57"/>
      <c r="H178" s="48"/>
      <c r="I178" s="48"/>
      <c r="J178" s="48"/>
      <c r="K178" s="48"/>
      <c r="L178" s="53"/>
    </row>
    <row r="179" spans="7:12">
      <c r="G179" s="57"/>
      <c r="H179" s="48"/>
      <c r="I179" s="48"/>
      <c r="J179" s="48"/>
      <c r="K179" s="48"/>
      <c r="L179" s="53"/>
    </row>
    <row r="180" spans="7:12">
      <c r="G180" s="57"/>
      <c r="H180" s="48"/>
      <c r="I180" s="48"/>
      <c r="J180" s="48"/>
      <c r="K180" s="48"/>
      <c r="L180" s="53"/>
    </row>
    <row r="181" spans="7:12">
      <c r="G181" s="57"/>
      <c r="H181" s="48"/>
      <c r="I181" s="48"/>
      <c r="J181" s="48"/>
      <c r="K181" s="48"/>
      <c r="L181" s="53"/>
    </row>
    <row r="182" spans="7:12">
      <c r="G182" s="57"/>
      <c r="H182" s="48"/>
      <c r="I182" s="48"/>
      <c r="J182" s="48"/>
      <c r="K182" s="48"/>
      <c r="L182" s="53"/>
    </row>
    <row r="183" spans="7:12">
      <c r="G183" s="57"/>
      <c r="H183" s="48"/>
      <c r="I183" s="48"/>
      <c r="J183" s="48"/>
      <c r="K183" s="48"/>
      <c r="L183" s="53"/>
    </row>
    <row r="184" spans="7:12">
      <c r="G184" s="57"/>
      <c r="H184" s="48"/>
      <c r="I184" s="48"/>
      <c r="J184" s="48"/>
      <c r="K184" s="48"/>
      <c r="L184" s="53"/>
    </row>
    <row r="185" spans="7:12">
      <c r="G185" s="57"/>
      <c r="H185" s="48"/>
      <c r="I185" s="48"/>
      <c r="J185" s="48"/>
      <c r="K185" s="48"/>
      <c r="L185" s="53"/>
    </row>
    <row r="186" spans="7:12">
      <c r="G186" s="57"/>
      <c r="H186" s="48"/>
      <c r="I186" s="48"/>
      <c r="J186" s="48"/>
      <c r="K186" s="48"/>
      <c r="L186" s="53"/>
    </row>
    <row r="187" spans="7:12">
      <c r="G187" s="57"/>
      <c r="H187" s="48"/>
      <c r="I187" s="48"/>
      <c r="J187" s="48"/>
      <c r="K187" s="48"/>
      <c r="L187" s="53"/>
    </row>
    <row r="188" spans="7:12">
      <c r="G188" s="57"/>
      <c r="H188" s="48"/>
      <c r="I188" s="48"/>
      <c r="J188" s="48"/>
      <c r="K188" s="48"/>
      <c r="L188" s="53"/>
    </row>
  </sheetData>
  <mergeCells count="24">
    <mergeCell ref="A144:D144"/>
    <mergeCell ref="H33:K33"/>
    <mergeCell ref="G71:L71"/>
    <mergeCell ref="H80:K80"/>
    <mergeCell ref="B19:C19"/>
    <mergeCell ref="E19:F19"/>
    <mergeCell ref="H19:I19"/>
    <mergeCell ref="A21:F21"/>
    <mergeCell ref="A23:F23"/>
    <mergeCell ref="A33:D33"/>
    <mergeCell ref="A82:D82"/>
    <mergeCell ref="G26:H26"/>
    <mergeCell ref="A73:F73"/>
    <mergeCell ref="G21:L21"/>
    <mergeCell ref="G23:L23"/>
    <mergeCell ref="A135:F135"/>
    <mergeCell ref="A2:L2"/>
    <mergeCell ref="A71:F71"/>
    <mergeCell ref="A26:B26"/>
    <mergeCell ref="A4:J5"/>
    <mergeCell ref="H7:J7"/>
    <mergeCell ref="A7:A8"/>
    <mergeCell ref="B7:D7"/>
    <mergeCell ref="E7:G7"/>
  </mergeCells>
  <pageMargins left="0.25" right="0.25" top="0.75" bottom="0.75" header="0.3" footer="0.3"/>
  <pageSetup scale="61" fitToHeight="0" orientation="landscape" r:id="rId1"/>
  <rowBreaks count="3" manualBreakCount="3">
    <brk id="54" max="16383" man="1"/>
    <brk id="106" max="11" man="1"/>
    <brk id="158" max="11" man="1"/>
  </rowBreaks>
  <ignoredErrors>
    <ignoredError sqref="D9:D18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2:M372"/>
  <sheetViews>
    <sheetView showGridLines="0" view="pageBreakPreview" topLeftCell="A342" zoomScale="112" zoomScaleNormal="78" zoomScaleSheetLayoutView="112" workbookViewId="0">
      <selection activeCell="R13" sqref="R13"/>
    </sheetView>
  </sheetViews>
  <sheetFormatPr baseColWidth="10" defaultRowHeight="15"/>
  <cols>
    <col min="1" max="1" width="26.28515625" customWidth="1"/>
    <col min="2" max="3" width="15.42578125" customWidth="1"/>
    <col min="4" max="4" width="25.42578125" customWidth="1"/>
    <col min="5" max="6" width="15.42578125" customWidth="1"/>
    <col min="7" max="7" width="26.85546875" customWidth="1"/>
    <col min="8" max="9" width="16.85546875" customWidth="1"/>
    <col min="10" max="10" width="26" customWidth="1"/>
  </cols>
  <sheetData>
    <row r="2" spans="1:12" ht="15.75">
      <c r="A2" s="85" t="s">
        <v>154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</row>
    <row r="4" spans="1:12">
      <c r="A4" s="87" t="s">
        <v>134</v>
      </c>
      <c r="B4" s="87"/>
      <c r="C4" s="87"/>
      <c r="D4" s="87"/>
      <c r="E4" s="87"/>
      <c r="F4" s="87"/>
      <c r="G4" s="87"/>
      <c r="H4" s="87"/>
      <c r="I4" s="87"/>
      <c r="J4" s="87"/>
    </row>
    <row r="5" spans="1:12">
      <c r="A5" s="87"/>
      <c r="B5" s="87"/>
      <c r="C5" s="87"/>
      <c r="D5" s="87"/>
      <c r="E5" s="87"/>
      <c r="F5" s="87"/>
      <c r="G5" s="87"/>
      <c r="H5" s="87"/>
      <c r="I5" s="87"/>
      <c r="J5" s="87"/>
    </row>
    <row r="7" spans="1:12">
      <c r="A7" s="143" t="s">
        <v>75</v>
      </c>
      <c r="B7" s="140" t="s">
        <v>76</v>
      </c>
      <c r="C7" s="141"/>
      <c r="D7" s="142"/>
      <c r="E7" s="140" t="s">
        <v>77</v>
      </c>
      <c r="F7" s="141"/>
      <c r="G7" s="142"/>
      <c r="H7" s="140" t="s">
        <v>78</v>
      </c>
      <c r="I7" s="141"/>
      <c r="J7" s="142"/>
    </row>
    <row r="8" spans="1:12">
      <c r="A8" s="144"/>
      <c r="B8" s="63" t="s">
        <v>79</v>
      </c>
      <c r="C8" s="63" t="s">
        <v>80</v>
      </c>
      <c r="D8" s="63" t="s">
        <v>82</v>
      </c>
      <c r="E8" s="63" t="s">
        <v>79</v>
      </c>
      <c r="F8" s="63" t="s">
        <v>80</v>
      </c>
      <c r="G8" s="63" t="s">
        <v>82</v>
      </c>
      <c r="H8" s="63" t="s">
        <v>79</v>
      </c>
      <c r="I8" s="63" t="s">
        <v>80</v>
      </c>
      <c r="J8" s="63" t="s">
        <v>82</v>
      </c>
    </row>
    <row r="9" spans="1:12">
      <c r="A9" s="63">
        <v>1</v>
      </c>
      <c r="B9" s="16">
        <v>3</v>
      </c>
      <c r="C9" s="16">
        <v>2.95</v>
      </c>
      <c r="D9" s="44">
        <f t="shared" ref="D9:D18" si="0">(MAX(B9:C9))-(MIN(B9:C9))</f>
        <v>4.9999999999999822E-2</v>
      </c>
      <c r="E9" s="16">
        <v>2.4</v>
      </c>
      <c r="F9" s="16">
        <v>2.5</v>
      </c>
      <c r="G9" s="45">
        <f t="shared" ref="G9:G18" si="1">(MAX(E9:F9))-(MIN(E9:F9))</f>
        <v>0.10000000000000009</v>
      </c>
      <c r="H9" s="16">
        <v>2.5</v>
      </c>
      <c r="I9" s="16">
        <v>2.5499999999999998</v>
      </c>
      <c r="J9" s="45">
        <f t="shared" ref="J9:J18" si="2">(MAX(H9:I9))-(MIN(H9:I9))</f>
        <v>4.9999999999999822E-2</v>
      </c>
    </row>
    <row r="10" spans="1:12">
      <c r="A10" s="63">
        <v>2</v>
      </c>
      <c r="B10" s="16">
        <v>2.95</v>
      </c>
      <c r="C10" s="16">
        <v>3</v>
      </c>
      <c r="D10" s="45">
        <f t="shared" si="0"/>
        <v>4.9999999999999822E-2</v>
      </c>
      <c r="E10" s="16">
        <v>3</v>
      </c>
      <c r="F10" s="16">
        <v>3</v>
      </c>
      <c r="G10" s="45">
        <f t="shared" si="1"/>
        <v>0</v>
      </c>
      <c r="H10" s="16">
        <v>3</v>
      </c>
      <c r="I10" s="16">
        <v>2.95</v>
      </c>
      <c r="J10" s="45">
        <f t="shared" si="2"/>
        <v>4.9999999999999822E-2</v>
      </c>
    </row>
    <row r="11" spans="1:12">
      <c r="A11" s="63">
        <v>3</v>
      </c>
      <c r="B11" s="16">
        <v>2.15</v>
      </c>
      <c r="C11" s="16">
        <v>2.2000000000000002</v>
      </c>
      <c r="D11" s="44">
        <f t="shared" si="0"/>
        <v>5.0000000000000266E-2</v>
      </c>
      <c r="E11" s="16">
        <v>2.1</v>
      </c>
      <c r="F11" s="16">
        <v>2.15</v>
      </c>
      <c r="G11" s="45">
        <f t="shared" si="1"/>
        <v>4.9999999999999822E-2</v>
      </c>
      <c r="H11" s="16">
        <v>2.15</v>
      </c>
      <c r="I11" s="16">
        <v>2.2000000000000002</v>
      </c>
      <c r="J11" s="45">
        <f t="shared" si="2"/>
        <v>5.0000000000000266E-2</v>
      </c>
    </row>
    <row r="12" spans="1:12">
      <c r="A12" s="63">
        <v>4</v>
      </c>
      <c r="B12" s="16">
        <v>2.95</v>
      </c>
      <c r="C12" s="16">
        <v>3</v>
      </c>
      <c r="D12" s="45">
        <f t="shared" si="0"/>
        <v>4.9999999999999822E-2</v>
      </c>
      <c r="E12" s="16">
        <v>3</v>
      </c>
      <c r="F12" s="16">
        <v>2.9</v>
      </c>
      <c r="G12" s="45">
        <f t="shared" si="1"/>
        <v>0.10000000000000009</v>
      </c>
      <c r="H12" s="16">
        <v>3</v>
      </c>
      <c r="I12" s="16">
        <v>2.95</v>
      </c>
      <c r="J12" s="45">
        <f t="shared" si="2"/>
        <v>4.9999999999999822E-2</v>
      </c>
    </row>
    <row r="13" spans="1:12">
      <c r="A13" s="63">
        <v>5</v>
      </c>
      <c r="B13" s="16">
        <v>2.9</v>
      </c>
      <c r="C13" s="16">
        <v>2.95</v>
      </c>
      <c r="D13" s="45">
        <f t="shared" si="0"/>
        <v>5.0000000000000266E-2</v>
      </c>
      <c r="E13" s="16">
        <v>2.9</v>
      </c>
      <c r="F13" s="16">
        <v>2.9</v>
      </c>
      <c r="G13" s="45">
        <f t="shared" si="1"/>
        <v>0</v>
      </c>
      <c r="H13" s="16">
        <v>3</v>
      </c>
      <c r="I13" s="16">
        <v>3.05</v>
      </c>
      <c r="J13" s="45">
        <f t="shared" si="2"/>
        <v>4.9999999999999822E-2</v>
      </c>
    </row>
    <row r="14" spans="1:12">
      <c r="A14" s="63">
        <v>6</v>
      </c>
      <c r="B14" s="16">
        <v>3</v>
      </c>
      <c r="C14" s="16">
        <v>2.95</v>
      </c>
      <c r="D14" s="45">
        <f t="shared" si="0"/>
        <v>4.9999999999999822E-2</v>
      </c>
      <c r="E14" s="16">
        <v>2.9</v>
      </c>
      <c r="F14" s="16">
        <v>2.95</v>
      </c>
      <c r="G14" s="45">
        <f t="shared" si="1"/>
        <v>5.0000000000000266E-2</v>
      </c>
      <c r="H14" s="16">
        <v>3</v>
      </c>
      <c r="I14" s="16">
        <v>3</v>
      </c>
      <c r="J14" s="45">
        <f t="shared" si="2"/>
        <v>0</v>
      </c>
    </row>
    <row r="15" spans="1:12">
      <c r="A15" s="63">
        <v>7</v>
      </c>
      <c r="B15" s="17">
        <v>2.95</v>
      </c>
      <c r="C15" s="17">
        <v>2.9</v>
      </c>
      <c r="D15" s="45">
        <f t="shared" si="0"/>
        <v>5.0000000000000266E-2</v>
      </c>
      <c r="E15" s="17">
        <v>2.8</v>
      </c>
      <c r="F15" s="17">
        <v>2.85</v>
      </c>
      <c r="G15" s="45">
        <f t="shared" si="1"/>
        <v>5.0000000000000266E-2</v>
      </c>
      <c r="H15" s="17">
        <v>3</v>
      </c>
      <c r="I15" s="17">
        <v>2.9</v>
      </c>
      <c r="J15" s="45">
        <f t="shared" si="2"/>
        <v>0.10000000000000009</v>
      </c>
    </row>
    <row r="16" spans="1:12">
      <c r="A16" s="63">
        <v>8</v>
      </c>
      <c r="B16" s="16">
        <v>3.35</v>
      </c>
      <c r="C16" s="16">
        <v>3.3</v>
      </c>
      <c r="D16" s="45">
        <f t="shared" si="0"/>
        <v>5.0000000000000266E-2</v>
      </c>
      <c r="E16" s="16">
        <v>3.3</v>
      </c>
      <c r="F16" s="16">
        <v>3.3</v>
      </c>
      <c r="G16" s="45">
        <f t="shared" si="1"/>
        <v>0</v>
      </c>
      <c r="H16" s="16">
        <v>3.4</v>
      </c>
      <c r="I16" s="16">
        <v>3.3</v>
      </c>
      <c r="J16" s="45">
        <f t="shared" si="2"/>
        <v>0.10000000000000009</v>
      </c>
    </row>
    <row r="17" spans="1:13">
      <c r="A17" s="63">
        <v>9</v>
      </c>
      <c r="B17" s="16">
        <v>2.4500000000000002</v>
      </c>
      <c r="C17" s="16">
        <v>2.5</v>
      </c>
      <c r="D17" s="45">
        <f t="shared" si="0"/>
        <v>4.9999999999999822E-2</v>
      </c>
      <c r="E17" s="16">
        <v>2.35</v>
      </c>
      <c r="F17" s="16">
        <v>2.4</v>
      </c>
      <c r="G17" s="45">
        <f t="shared" si="1"/>
        <v>4.9999999999999822E-2</v>
      </c>
      <c r="H17" s="16">
        <v>2.5</v>
      </c>
      <c r="I17" s="16">
        <v>2.4500000000000002</v>
      </c>
      <c r="J17" s="45">
        <f t="shared" si="2"/>
        <v>4.9999999999999822E-2</v>
      </c>
    </row>
    <row r="18" spans="1:13">
      <c r="A18" s="63">
        <v>10</v>
      </c>
      <c r="B18" s="16">
        <v>3</v>
      </c>
      <c r="C18" s="16">
        <v>3.05</v>
      </c>
      <c r="D18" s="45">
        <f t="shared" si="0"/>
        <v>4.9999999999999822E-2</v>
      </c>
      <c r="E18" s="16">
        <v>3</v>
      </c>
      <c r="F18" s="16">
        <v>3.05</v>
      </c>
      <c r="G18" s="45">
        <f t="shared" si="1"/>
        <v>4.9999999999999822E-2</v>
      </c>
      <c r="H18" s="16">
        <v>3</v>
      </c>
      <c r="I18" s="16">
        <v>3.1</v>
      </c>
      <c r="J18" s="45">
        <f t="shared" si="2"/>
        <v>0.10000000000000009</v>
      </c>
    </row>
    <row r="19" spans="1:13">
      <c r="A19" s="36"/>
      <c r="B19" s="149" t="s">
        <v>118</v>
      </c>
      <c r="C19" s="149"/>
      <c r="D19" s="46">
        <f>AVERAGE(D9:D18)</f>
        <v>0.05</v>
      </c>
      <c r="E19" s="149" t="s">
        <v>118</v>
      </c>
      <c r="F19" s="149"/>
      <c r="G19" s="47">
        <f>AVERAGE(G9:G18)</f>
        <v>4.5000000000000019E-2</v>
      </c>
      <c r="H19" s="149" t="s">
        <v>118</v>
      </c>
      <c r="I19" s="149"/>
      <c r="J19" s="47">
        <f>AVERAGE(J9:J18)</f>
        <v>5.9999999999999963E-2</v>
      </c>
    </row>
    <row r="20" spans="1:13" s="39" customFormat="1">
      <c r="A20" s="36"/>
      <c r="B20" s="35"/>
      <c r="C20" s="35"/>
      <c r="D20" s="37"/>
      <c r="E20" s="35"/>
      <c r="F20" s="35"/>
      <c r="G20" s="38"/>
      <c r="H20" s="35"/>
      <c r="I20" s="35"/>
      <c r="J20" s="38"/>
    </row>
    <row r="21" spans="1:13" ht="19.5" customHeight="1">
      <c r="A21" s="150" t="s">
        <v>128</v>
      </c>
      <c r="B21" s="150"/>
      <c r="C21" s="150"/>
      <c r="D21" s="150"/>
      <c r="E21" s="150"/>
      <c r="F21" s="150"/>
      <c r="G21" s="152" t="s">
        <v>129</v>
      </c>
      <c r="H21" s="150"/>
      <c r="I21" s="150"/>
      <c r="J21" s="150"/>
      <c r="K21" s="150"/>
      <c r="L21" s="151"/>
      <c r="M21" s="61"/>
    </row>
    <row r="22" spans="1:13" ht="9" customHeight="1">
      <c r="A22" s="61"/>
      <c r="B22" s="61"/>
      <c r="C22" s="61"/>
      <c r="D22" s="61"/>
      <c r="E22" s="61"/>
      <c r="F22" s="78"/>
      <c r="G22" s="80"/>
      <c r="H22" s="78"/>
      <c r="I22" s="78"/>
      <c r="J22" s="78"/>
      <c r="K22" s="78"/>
      <c r="L22" s="79"/>
      <c r="M22" s="48"/>
    </row>
    <row r="23" spans="1:13" ht="13.5" customHeight="1">
      <c r="A23" s="147" t="s">
        <v>133</v>
      </c>
      <c r="B23" s="147"/>
      <c r="C23" s="147"/>
      <c r="D23" s="147"/>
      <c r="E23" s="147"/>
      <c r="F23" s="147"/>
      <c r="G23" s="146" t="s">
        <v>133</v>
      </c>
      <c r="H23" s="147"/>
      <c r="I23" s="147"/>
      <c r="J23" s="147"/>
      <c r="K23" s="147"/>
      <c r="L23" s="148"/>
      <c r="M23" s="62"/>
    </row>
    <row r="24" spans="1:13" ht="13.5" customHeight="1">
      <c r="A24" s="1"/>
      <c r="B24" s="1"/>
      <c r="C24" s="1"/>
      <c r="D24" s="1"/>
      <c r="E24" s="1"/>
      <c r="F24" s="1"/>
      <c r="G24" s="59"/>
      <c r="H24" s="1"/>
      <c r="I24" s="1"/>
      <c r="J24" s="1"/>
      <c r="K24" s="1"/>
      <c r="L24" s="52"/>
    </row>
    <row r="25" spans="1:13" ht="13.5" customHeight="1">
      <c r="A25" s="1"/>
      <c r="B25" s="1"/>
      <c r="C25" s="1"/>
      <c r="D25" s="1"/>
      <c r="E25" s="1"/>
      <c r="F25" s="1"/>
      <c r="G25" s="57"/>
      <c r="H25" s="48"/>
      <c r="I25" s="48"/>
      <c r="J25" s="48"/>
      <c r="K25" s="48"/>
      <c r="L25" s="53"/>
    </row>
    <row r="26" spans="1:13" ht="13.5" customHeight="1">
      <c r="A26" s="139" t="s">
        <v>117</v>
      </c>
      <c r="B26" s="139"/>
      <c r="C26" s="1"/>
      <c r="D26" s="41" t="s">
        <v>111</v>
      </c>
      <c r="E26" s="49">
        <f>AVERAGE(A35:A40)</f>
        <v>2.65</v>
      </c>
      <c r="F26" s="1"/>
      <c r="G26" s="139" t="s">
        <v>117</v>
      </c>
      <c r="H26" s="139"/>
      <c r="I26" s="48"/>
      <c r="J26" s="41" t="s">
        <v>111</v>
      </c>
      <c r="K26" s="49">
        <f>$E$26</f>
        <v>2.65</v>
      </c>
      <c r="L26" s="53"/>
    </row>
    <row r="27" spans="1:13">
      <c r="A27" s="33" t="s">
        <v>107</v>
      </c>
      <c r="B27" s="33">
        <v>0.48299999999999998</v>
      </c>
      <c r="C27" s="48"/>
      <c r="D27" s="42" t="s">
        <v>116</v>
      </c>
      <c r="E27" s="49">
        <f>AVERAGE(D9,G9,J9)</f>
        <v>6.6666666666666582E-2</v>
      </c>
      <c r="F27" s="48"/>
      <c r="G27" s="41" t="s">
        <v>110</v>
      </c>
      <c r="H27" s="40">
        <v>2.004</v>
      </c>
      <c r="I27" s="48"/>
      <c r="J27" s="42" t="s">
        <v>116</v>
      </c>
      <c r="K27" s="49">
        <f>$E$27</f>
        <v>6.6666666666666582E-2</v>
      </c>
      <c r="L27" s="53"/>
    </row>
    <row r="28" spans="1:13">
      <c r="A28" s="33" t="s">
        <v>108</v>
      </c>
      <c r="B28" s="33">
        <v>1.2250000000000001</v>
      </c>
      <c r="C28" s="48"/>
      <c r="D28" s="54"/>
      <c r="E28" s="48"/>
      <c r="F28" s="56"/>
      <c r="G28" s="41" t="s">
        <v>109</v>
      </c>
      <c r="H28" s="33">
        <v>0</v>
      </c>
      <c r="I28" s="48"/>
      <c r="J28" s="54"/>
      <c r="K28" s="48"/>
      <c r="L28" s="53"/>
    </row>
    <row r="29" spans="1:13">
      <c r="A29" s="48"/>
      <c r="B29" s="48"/>
      <c r="C29" s="48"/>
      <c r="D29" s="41" t="s">
        <v>112</v>
      </c>
      <c r="E29" s="49">
        <f>E26</f>
        <v>2.65</v>
      </c>
      <c r="F29" s="48"/>
      <c r="G29" s="57"/>
      <c r="H29" s="48"/>
      <c r="I29" s="48"/>
      <c r="J29" s="41" t="s">
        <v>112</v>
      </c>
      <c r="K29" s="49">
        <f>K27</f>
        <v>6.6666666666666582E-2</v>
      </c>
      <c r="L29" s="53"/>
    </row>
    <row r="30" spans="1:13">
      <c r="A30" s="48"/>
      <c r="B30" s="68"/>
      <c r="C30" s="48"/>
      <c r="D30" s="41" t="s">
        <v>113</v>
      </c>
      <c r="E30" s="49">
        <f>E26+($B$27*E27)</f>
        <v>2.6821999999999999</v>
      </c>
      <c r="F30" s="48"/>
      <c r="G30" s="57"/>
      <c r="H30" s="48"/>
      <c r="I30" s="48"/>
      <c r="J30" s="41" t="s">
        <v>113</v>
      </c>
      <c r="K30" s="49">
        <f>K27*$H$27</f>
        <v>0.13359999999999983</v>
      </c>
      <c r="L30" s="53"/>
    </row>
    <row r="31" spans="1:13">
      <c r="A31" s="48"/>
      <c r="B31" s="48"/>
      <c r="C31" s="48"/>
      <c r="D31" s="41" t="s">
        <v>114</v>
      </c>
      <c r="E31" s="49">
        <f>E26-($B$27*E27)</f>
        <v>2.6177999999999999</v>
      </c>
      <c r="F31" s="48"/>
      <c r="G31" s="57"/>
      <c r="H31" s="48"/>
      <c r="I31" s="48"/>
      <c r="J31" s="41" t="s">
        <v>114</v>
      </c>
      <c r="K31" s="49">
        <f>K27*$H$28</f>
        <v>0</v>
      </c>
      <c r="L31" s="53"/>
    </row>
    <row r="32" spans="1:13">
      <c r="A32" s="48"/>
      <c r="B32" s="48"/>
      <c r="C32" s="48"/>
      <c r="D32" s="48"/>
      <c r="E32" s="48"/>
      <c r="F32" s="48"/>
      <c r="G32" s="57"/>
      <c r="H32" s="48"/>
      <c r="I32" s="48"/>
      <c r="J32" s="48"/>
      <c r="K32" s="48"/>
      <c r="L32" s="53"/>
    </row>
    <row r="33" spans="1:12">
      <c r="A33" s="139" t="s">
        <v>123</v>
      </c>
      <c r="B33" s="139"/>
      <c r="C33" s="139"/>
      <c r="D33" s="139"/>
      <c r="E33" s="48"/>
      <c r="F33" s="48"/>
      <c r="G33" s="57"/>
      <c r="H33" s="145" t="s">
        <v>123</v>
      </c>
      <c r="I33" s="145"/>
      <c r="J33" s="145"/>
      <c r="K33" s="145"/>
      <c r="L33" s="53"/>
    </row>
    <row r="34" spans="1:12">
      <c r="A34" s="63" t="s">
        <v>115</v>
      </c>
      <c r="B34" s="63" t="s">
        <v>112</v>
      </c>
      <c r="C34" s="63" t="s">
        <v>113</v>
      </c>
      <c r="D34" s="63" t="s">
        <v>114</v>
      </c>
      <c r="E34" s="48"/>
      <c r="F34" s="48"/>
      <c r="G34" s="57"/>
      <c r="H34" s="75" t="s">
        <v>125</v>
      </c>
      <c r="I34" s="75" t="s">
        <v>112</v>
      </c>
      <c r="J34" s="75" t="s">
        <v>113</v>
      </c>
      <c r="K34" s="75" t="s">
        <v>114</v>
      </c>
      <c r="L34" s="53"/>
    </row>
    <row r="35" spans="1:12">
      <c r="A35" s="34">
        <v>3</v>
      </c>
      <c r="B35" s="49">
        <f>$E$26</f>
        <v>2.65</v>
      </c>
      <c r="C35" s="49">
        <f>$E$30</f>
        <v>2.6821999999999999</v>
      </c>
      <c r="D35" s="49">
        <f>$E$31</f>
        <v>2.6177999999999999</v>
      </c>
      <c r="E35" s="48"/>
      <c r="F35" s="48"/>
      <c r="G35" s="57"/>
      <c r="H35" s="45">
        <v>0.05</v>
      </c>
      <c r="I35" s="49">
        <f>$K$29</f>
        <v>6.6666666666666582E-2</v>
      </c>
      <c r="J35" s="49">
        <f>$K$30</f>
        <v>0.13359999999999983</v>
      </c>
      <c r="K35" s="49">
        <f>$K$31</f>
        <v>0</v>
      </c>
      <c r="L35" s="53"/>
    </row>
    <row r="36" spans="1:12">
      <c r="A36" s="34">
        <v>2.95</v>
      </c>
      <c r="B36" s="49">
        <f t="shared" ref="B36:B40" si="3">$E$26</f>
        <v>2.65</v>
      </c>
      <c r="C36" s="49">
        <f t="shared" ref="C36:C40" si="4">$E$30</f>
        <v>2.6821999999999999</v>
      </c>
      <c r="D36" s="49">
        <f t="shared" ref="D36:D40" si="5">$E$31</f>
        <v>2.6177999999999999</v>
      </c>
      <c r="E36" s="48"/>
      <c r="F36" s="48"/>
      <c r="G36" s="57"/>
      <c r="H36" s="45">
        <v>0.1</v>
      </c>
      <c r="I36" s="49">
        <f t="shared" ref="I36:I37" si="6">$K$29</f>
        <v>6.6666666666666582E-2</v>
      </c>
      <c r="J36" s="49">
        <f t="shared" ref="J36:J37" si="7">$K$30</f>
        <v>0.13359999999999983</v>
      </c>
      <c r="K36" s="49">
        <f t="shared" ref="K36:K37" si="8">$K$31</f>
        <v>0</v>
      </c>
      <c r="L36" s="53"/>
    </row>
    <row r="37" spans="1:12">
      <c r="A37" s="34">
        <v>2.4</v>
      </c>
      <c r="B37" s="49">
        <f t="shared" si="3"/>
        <v>2.65</v>
      </c>
      <c r="C37" s="49">
        <f t="shared" si="4"/>
        <v>2.6821999999999999</v>
      </c>
      <c r="D37" s="49">
        <f t="shared" si="5"/>
        <v>2.6177999999999999</v>
      </c>
      <c r="E37" s="48"/>
      <c r="F37" s="48"/>
      <c r="G37" s="57"/>
      <c r="H37" s="45">
        <v>0.05</v>
      </c>
      <c r="I37" s="49">
        <f t="shared" si="6"/>
        <v>6.6666666666666582E-2</v>
      </c>
      <c r="J37" s="49">
        <f t="shared" si="7"/>
        <v>0.13359999999999983</v>
      </c>
      <c r="K37" s="49">
        <f t="shared" si="8"/>
        <v>0</v>
      </c>
      <c r="L37" s="53"/>
    </row>
    <row r="38" spans="1:12">
      <c r="A38" s="34">
        <v>2.5</v>
      </c>
      <c r="B38" s="49">
        <f t="shared" si="3"/>
        <v>2.65</v>
      </c>
      <c r="C38" s="49">
        <f t="shared" si="4"/>
        <v>2.6821999999999999</v>
      </c>
      <c r="D38" s="49">
        <f t="shared" si="5"/>
        <v>2.6177999999999999</v>
      </c>
      <c r="E38" s="48"/>
      <c r="F38" s="48"/>
      <c r="G38" s="57"/>
      <c r="H38" s="48"/>
      <c r="I38" s="48"/>
      <c r="J38" s="48"/>
      <c r="K38" s="48"/>
      <c r="L38" s="53"/>
    </row>
    <row r="39" spans="1:12">
      <c r="A39" s="34">
        <v>2.5</v>
      </c>
      <c r="B39" s="49">
        <f t="shared" si="3"/>
        <v>2.65</v>
      </c>
      <c r="C39" s="49">
        <f t="shared" si="4"/>
        <v>2.6821999999999999</v>
      </c>
      <c r="D39" s="49">
        <f t="shared" si="5"/>
        <v>2.6177999999999999</v>
      </c>
      <c r="E39" s="48"/>
      <c r="F39" s="48"/>
      <c r="G39" s="57"/>
      <c r="H39" s="48"/>
      <c r="I39" s="48"/>
      <c r="J39" s="48"/>
      <c r="K39" s="48"/>
      <c r="L39" s="53"/>
    </row>
    <row r="40" spans="1:12">
      <c r="A40" s="34">
        <v>2.5499999999999998</v>
      </c>
      <c r="B40" s="49">
        <f t="shared" si="3"/>
        <v>2.65</v>
      </c>
      <c r="C40" s="49">
        <f t="shared" si="4"/>
        <v>2.6821999999999999</v>
      </c>
      <c r="D40" s="49">
        <f t="shared" si="5"/>
        <v>2.6177999999999999</v>
      </c>
      <c r="E40" s="48"/>
      <c r="F40" s="48"/>
      <c r="G40" s="57"/>
      <c r="H40" s="48"/>
      <c r="I40" s="48"/>
      <c r="J40" s="48"/>
      <c r="K40" s="48"/>
      <c r="L40" s="53"/>
    </row>
    <row r="41" spans="1:12">
      <c r="A41" s="35"/>
      <c r="B41" s="56"/>
      <c r="C41" s="48"/>
      <c r="D41" s="48"/>
      <c r="E41" s="48"/>
      <c r="F41" s="48"/>
      <c r="G41" s="57"/>
      <c r="H41" s="48"/>
      <c r="I41" s="48"/>
      <c r="J41" s="48"/>
      <c r="K41" s="48"/>
      <c r="L41" s="53"/>
    </row>
    <row r="42" spans="1:12">
      <c r="A42" s="35"/>
      <c r="B42" s="56"/>
      <c r="C42" s="48"/>
      <c r="D42" s="48"/>
      <c r="E42" s="48"/>
      <c r="F42" s="48"/>
      <c r="G42" s="57"/>
      <c r="H42" s="48"/>
      <c r="I42" s="48"/>
      <c r="J42" s="48"/>
      <c r="K42" s="48"/>
      <c r="L42" s="53"/>
    </row>
    <row r="43" spans="1:12">
      <c r="A43" s="35"/>
      <c r="B43" s="56"/>
      <c r="C43" s="48"/>
      <c r="D43" s="48"/>
      <c r="E43" s="48"/>
      <c r="F43" s="48"/>
      <c r="G43" s="57"/>
      <c r="H43" s="48"/>
      <c r="I43" s="48"/>
      <c r="J43" s="48"/>
      <c r="K43" s="48"/>
      <c r="L43" s="53"/>
    </row>
    <row r="44" spans="1:12">
      <c r="A44" s="35"/>
      <c r="B44" s="56"/>
      <c r="C44" s="48"/>
      <c r="D44" s="48"/>
      <c r="E44" s="48"/>
      <c r="F44" s="48"/>
      <c r="G44" s="57"/>
      <c r="H44" s="48"/>
      <c r="I44" s="48"/>
      <c r="J44" s="48"/>
      <c r="K44" s="48"/>
      <c r="L44" s="53"/>
    </row>
    <row r="45" spans="1:12">
      <c r="A45" s="35"/>
      <c r="B45" s="56"/>
      <c r="C45" s="48"/>
      <c r="D45" s="48"/>
      <c r="E45" s="48"/>
      <c r="F45" s="48"/>
      <c r="G45" s="57"/>
      <c r="H45" s="48"/>
      <c r="I45" s="48"/>
      <c r="J45" s="48"/>
      <c r="K45" s="48"/>
      <c r="L45" s="53"/>
    </row>
    <row r="46" spans="1:12">
      <c r="A46" s="35"/>
      <c r="B46" s="56"/>
      <c r="C46" s="48"/>
      <c r="D46" s="48"/>
      <c r="E46" s="48"/>
      <c r="F46" s="48"/>
      <c r="G46" s="57"/>
      <c r="H46" s="48"/>
      <c r="I46" s="48"/>
      <c r="J46" s="48"/>
      <c r="K46" s="48"/>
      <c r="L46" s="53"/>
    </row>
    <row r="47" spans="1:12">
      <c r="A47" s="35"/>
      <c r="B47" s="56"/>
      <c r="C47" s="48"/>
      <c r="D47" s="48"/>
      <c r="E47" s="48"/>
      <c r="F47" s="48"/>
      <c r="G47" s="57"/>
      <c r="H47" s="48"/>
      <c r="I47" s="48"/>
      <c r="J47" s="48"/>
      <c r="K47" s="48"/>
      <c r="L47" s="53"/>
    </row>
    <row r="48" spans="1:12">
      <c r="A48" s="35"/>
      <c r="B48" s="56"/>
      <c r="C48" s="48"/>
      <c r="D48" s="48"/>
      <c r="E48" s="48"/>
      <c r="F48" s="48"/>
      <c r="G48" s="57"/>
      <c r="H48" s="48"/>
      <c r="I48" s="48"/>
      <c r="J48" s="48"/>
      <c r="K48" s="48"/>
      <c r="L48" s="53"/>
    </row>
    <row r="49" spans="1:12">
      <c r="A49" s="35"/>
      <c r="B49" s="56"/>
      <c r="C49" s="48"/>
      <c r="D49" s="48"/>
      <c r="E49" s="48"/>
      <c r="F49" s="48"/>
      <c r="G49" s="57"/>
      <c r="H49" s="48"/>
      <c r="I49" s="48"/>
      <c r="J49" s="48"/>
      <c r="K49" s="48"/>
      <c r="L49" s="53"/>
    </row>
    <row r="50" spans="1:12">
      <c r="A50" s="35"/>
      <c r="B50" s="56"/>
      <c r="C50" s="48"/>
      <c r="D50" s="48"/>
      <c r="E50" s="48"/>
      <c r="F50" s="48"/>
      <c r="G50" s="57"/>
      <c r="H50" s="48"/>
      <c r="I50" s="48"/>
      <c r="J50" s="48"/>
      <c r="K50" s="48"/>
      <c r="L50" s="53"/>
    </row>
    <row r="51" spans="1:12">
      <c r="A51" s="35"/>
      <c r="B51" s="56"/>
      <c r="C51" s="48"/>
      <c r="D51" s="48"/>
      <c r="E51" s="48"/>
      <c r="F51" s="48"/>
      <c r="G51" s="57"/>
      <c r="H51" s="48"/>
      <c r="I51" s="48"/>
      <c r="J51" s="48"/>
      <c r="K51" s="48"/>
      <c r="L51" s="53"/>
    </row>
    <row r="52" spans="1:12">
      <c r="A52" s="35"/>
      <c r="B52" s="56"/>
      <c r="C52" s="48"/>
      <c r="D52" s="48"/>
      <c r="E52" s="48"/>
      <c r="F52" s="48"/>
      <c r="G52" s="57"/>
      <c r="H52" s="48"/>
      <c r="I52" s="48"/>
      <c r="J52" s="48"/>
      <c r="K52" s="48"/>
      <c r="L52" s="53"/>
    </row>
    <row r="53" spans="1:12">
      <c r="A53" s="35"/>
      <c r="B53" s="56"/>
      <c r="C53" s="48"/>
      <c r="D53" s="48"/>
      <c r="E53" s="48"/>
      <c r="F53" s="48"/>
      <c r="G53" s="57"/>
      <c r="H53" s="48"/>
      <c r="I53" s="48"/>
      <c r="J53" s="48"/>
      <c r="K53" s="48"/>
      <c r="L53" s="53"/>
    </row>
    <row r="54" spans="1:12">
      <c r="A54" s="35"/>
      <c r="B54" s="56"/>
      <c r="C54" s="48"/>
      <c r="D54" s="48"/>
      <c r="E54" s="48"/>
      <c r="F54" s="48"/>
      <c r="G54" s="57"/>
      <c r="H54" s="48"/>
      <c r="I54" s="48"/>
      <c r="J54" s="48"/>
      <c r="K54" s="48"/>
      <c r="L54" s="53"/>
    </row>
    <row r="55" spans="1:12">
      <c r="A55" s="35"/>
      <c r="B55" s="56"/>
      <c r="C55" s="48"/>
      <c r="D55" s="48"/>
      <c r="E55" s="48"/>
      <c r="F55" s="48"/>
      <c r="G55" s="57"/>
      <c r="H55" s="48"/>
      <c r="I55" s="48"/>
      <c r="J55" s="48"/>
      <c r="K55" s="48"/>
      <c r="L55" s="53"/>
    </row>
    <row r="56" spans="1:12">
      <c r="A56" s="35"/>
      <c r="B56" s="56"/>
      <c r="C56" s="48"/>
      <c r="D56" s="48"/>
      <c r="E56" s="48"/>
      <c r="F56" s="48"/>
      <c r="G56" s="57"/>
      <c r="H56" s="48"/>
      <c r="I56" s="48"/>
      <c r="J56" s="48"/>
      <c r="K56" s="48"/>
      <c r="L56" s="53"/>
    </row>
    <row r="57" spans="1:12">
      <c r="A57" s="64"/>
      <c r="B57" s="64"/>
      <c r="C57" s="64"/>
      <c r="D57" s="64"/>
      <c r="E57" s="48"/>
      <c r="F57" s="48"/>
      <c r="G57" s="57"/>
      <c r="H57" s="48"/>
      <c r="I57" s="48"/>
      <c r="J57" s="48"/>
      <c r="K57" s="48"/>
      <c r="L57" s="53"/>
    </row>
    <row r="58" spans="1:12" ht="17.25">
      <c r="A58" s="147" t="s">
        <v>135</v>
      </c>
      <c r="B58" s="147"/>
      <c r="C58" s="147"/>
      <c r="D58" s="147"/>
      <c r="E58" s="147"/>
      <c r="F58" s="147"/>
      <c r="G58" s="146" t="s">
        <v>135</v>
      </c>
      <c r="H58" s="147"/>
      <c r="I58" s="147"/>
      <c r="J58" s="147"/>
      <c r="K58" s="147"/>
      <c r="L58" s="148"/>
    </row>
    <row r="59" spans="1:12">
      <c r="A59" s="1"/>
      <c r="B59" s="1"/>
      <c r="C59" s="1"/>
      <c r="D59" s="1"/>
      <c r="E59" s="48"/>
      <c r="F59" s="48"/>
      <c r="G59" s="57"/>
      <c r="H59" s="48"/>
      <c r="I59" s="48"/>
      <c r="J59" s="48"/>
      <c r="K59" s="48"/>
      <c r="L59" s="53"/>
    </row>
    <row r="60" spans="1:12">
      <c r="A60" s="41" t="s">
        <v>111</v>
      </c>
      <c r="B60" s="49">
        <f>AVERAGE(A69:A74)</f>
        <v>2.9833333333333329</v>
      </c>
      <c r="C60" s="1"/>
      <c r="D60" s="48"/>
      <c r="E60" s="48"/>
      <c r="F60" s="48"/>
      <c r="G60" s="41" t="s">
        <v>111</v>
      </c>
      <c r="H60" s="34">
        <f>$B$60</f>
        <v>2.9833333333333329</v>
      </c>
      <c r="I60" s="48"/>
      <c r="J60" s="48"/>
      <c r="K60" s="48"/>
      <c r="L60" s="53"/>
    </row>
    <row r="61" spans="1:12">
      <c r="A61" s="42" t="s">
        <v>116</v>
      </c>
      <c r="B61" s="49">
        <f>AVERAGE(D10,G10,J10)</f>
        <v>3.3333333333333215E-2</v>
      </c>
      <c r="C61" s="48"/>
      <c r="D61" s="48"/>
      <c r="E61" s="48"/>
      <c r="F61" s="48"/>
      <c r="G61" s="42" t="s">
        <v>116</v>
      </c>
      <c r="H61" s="49">
        <f>$B$61</f>
        <v>3.3333333333333215E-2</v>
      </c>
      <c r="I61" s="48"/>
      <c r="J61" s="48"/>
      <c r="K61" s="48"/>
      <c r="L61" s="53"/>
    </row>
    <row r="62" spans="1:12">
      <c r="A62" s="54"/>
      <c r="B62" s="48"/>
      <c r="C62" s="48"/>
      <c r="D62" s="48"/>
      <c r="E62" s="48"/>
      <c r="F62" s="48"/>
      <c r="G62" s="60"/>
      <c r="H62" s="48"/>
      <c r="I62" s="48"/>
      <c r="J62" s="48"/>
      <c r="K62" s="48"/>
      <c r="L62" s="53"/>
    </row>
    <row r="63" spans="1:12">
      <c r="A63" s="41" t="s">
        <v>112</v>
      </c>
      <c r="B63" s="49">
        <f>B60</f>
        <v>2.9833333333333329</v>
      </c>
      <c r="C63" s="48"/>
      <c r="D63" s="48"/>
      <c r="E63" s="48"/>
      <c r="F63" s="48"/>
      <c r="G63" s="41" t="s">
        <v>112</v>
      </c>
      <c r="H63" s="49">
        <f>H61</f>
        <v>3.3333333333333215E-2</v>
      </c>
      <c r="I63" s="48"/>
      <c r="J63" s="48"/>
      <c r="K63" s="48"/>
      <c r="L63" s="53"/>
    </row>
    <row r="64" spans="1:12">
      <c r="A64" s="41" t="s">
        <v>113</v>
      </c>
      <c r="B64" s="49">
        <f>B60+($B$27*B61)</f>
        <v>2.9994333333333327</v>
      </c>
      <c r="C64" s="48"/>
      <c r="D64" s="48"/>
      <c r="E64" s="48"/>
      <c r="F64" s="48"/>
      <c r="G64" s="41" t="s">
        <v>113</v>
      </c>
      <c r="H64" s="49">
        <f>H61*$H$27</f>
        <v>6.6799999999999762E-2</v>
      </c>
      <c r="I64" s="48"/>
      <c r="J64" s="48"/>
      <c r="K64" s="48"/>
      <c r="L64" s="53"/>
    </row>
    <row r="65" spans="1:13">
      <c r="A65" s="41" t="s">
        <v>114</v>
      </c>
      <c r="B65" s="49">
        <f>B60-($B$27*B61)</f>
        <v>2.9672333333333332</v>
      </c>
      <c r="C65" s="48"/>
      <c r="D65" s="48"/>
      <c r="E65" s="48"/>
      <c r="F65" s="48"/>
      <c r="G65" s="41" t="s">
        <v>114</v>
      </c>
      <c r="H65" s="49">
        <f>H61*$H$28</f>
        <v>0</v>
      </c>
      <c r="I65" s="48"/>
      <c r="J65" s="48"/>
      <c r="K65" s="48"/>
      <c r="L65" s="53"/>
    </row>
    <row r="66" spans="1:13">
      <c r="A66" s="48"/>
      <c r="B66" s="48"/>
      <c r="C66" s="48"/>
      <c r="D66" s="48"/>
      <c r="E66" s="48"/>
      <c r="F66" s="48"/>
      <c r="G66" s="57"/>
      <c r="H66" s="48"/>
      <c r="I66" s="48"/>
      <c r="J66" s="48"/>
      <c r="K66" s="48"/>
      <c r="L66" s="53"/>
    </row>
    <row r="67" spans="1:13">
      <c r="A67" s="145" t="s">
        <v>123</v>
      </c>
      <c r="B67" s="145"/>
      <c r="C67" s="145"/>
      <c r="D67" s="145"/>
      <c r="E67" s="48"/>
      <c r="F67" s="48"/>
      <c r="G67" s="57"/>
      <c r="H67" s="145" t="s">
        <v>123</v>
      </c>
      <c r="I67" s="145"/>
      <c r="J67" s="145"/>
      <c r="K67" s="145"/>
      <c r="L67" s="53"/>
    </row>
    <row r="68" spans="1:13">
      <c r="A68" s="63" t="s">
        <v>115</v>
      </c>
      <c r="B68" s="63" t="s">
        <v>112</v>
      </c>
      <c r="C68" s="63" t="s">
        <v>113</v>
      </c>
      <c r="D68" s="63" t="s">
        <v>114</v>
      </c>
      <c r="E68" s="48"/>
      <c r="F68" s="48"/>
      <c r="G68" s="57"/>
      <c r="H68" s="75" t="s">
        <v>125</v>
      </c>
      <c r="I68" s="75" t="s">
        <v>112</v>
      </c>
      <c r="J68" s="75" t="s">
        <v>113</v>
      </c>
      <c r="K68" s="75" t="s">
        <v>114</v>
      </c>
      <c r="L68" s="53"/>
    </row>
    <row r="69" spans="1:13">
      <c r="A69" s="16">
        <v>2.95</v>
      </c>
      <c r="B69" s="69">
        <f>$B$63</f>
        <v>2.9833333333333329</v>
      </c>
      <c r="C69" s="49">
        <f>$B$64</f>
        <v>2.9994333333333327</v>
      </c>
      <c r="D69" s="49">
        <f>$B$65</f>
        <v>2.9672333333333332</v>
      </c>
      <c r="E69" s="48"/>
      <c r="F69" s="48"/>
      <c r="G69" s="57"/>
      <c r="H69" s="45">
        <v>4.9999999999999822E-2</v>
      </c>
      <c r="I69" s="49">
        <f>$H$63</f>
        <v>3.3333333333333215E-2</v>
      </c>
      <c r="J69" s="49">
        <f>$H$64</f>
        <v>6.6799999999999762E-2</v>
      </c>
      <c r="K69" s="49">
        <f>$H$65</f>
        <v>0</v>
      </c>
      <c r="L69" s="53"/>
    </row>
    <row r="70" spans="1:13" ht="17.25">
      <c r="A70" s="16">
        <v>3</v>
      </c>
      <c r="B70" s="69">
        <f t="shared" ref="B70:B74" si="9">$B$63</f>
        <v>2.9833333333333329</v>
      </c>
      <c r="C70" s="49">
        <f t="shared" ref="C70:C74" si="10">$B$64</f>
        <v>2.9994333333333327</v>
      </c>
      <c r="D70" s="49">
        <f t="shared" ref="D70:D74" si="11">$B$65</f>
        <v>2.9672333333333332</v>
      </c>
      <c r="E70" s="64"/>
      <c r="F70" s="77"/>
      <c r="G70" s="57"/>
      <c r="H70" s="45">
        <v>0</v>
      </c>
      <c r="I70" s="49">
        <f t="shared" ref="I70:I71" si="12">$H$63</f>
        <v>3.3333333333333215E-2</v>
      </c>
      <c r="J70" s="49">
        <f t="shared" ref="J70:J71" si="13">$H$64</f>
        <v>6.6799999999999762E-2</v>
      </c>
      <c r="K70" s="49">
        <f t="shared" ref="K70:K71" si="14">$H$65</f>
        <v>0</v>
      </c>
      <c r="L70" s="53"/>
      <c r="M70" s="62"/>
    </row>
    <row r="71" spans="1:13">
      <c r="A71" s="16">
        <v>3</v>
      </c>
      <c r="B71" s="69">
        <f t="shared" si="9"/>
        <v>2.9833333333333329</v>
      </c>
      <c r="C71" s="49">
        <f t="shared" si="10"/>
        <v>2.9994333333333327</v>
      </c>
      <c r="D71" s="49">
        <f t="shared" si="11"/>
        <v>2.9672333333333332</v>
      </c>
      <c r="E71" s="48"/>
      <c r="F71" s="48"/>
      <c r="G71" s="57"/>
      <c r="H71" s="45">
        <v>5.0000000000000266E-2</v>
      </c>
      <c r="I71" s="49">
        <f t="shared" si="12"/>
        <v>3.3333333333333215E-2</v>
      </c>
      <c r="J71" s="49">
        <f t="shared" si="13"/>
        <v>6.6799999999999762E-2</v>
      </c>
      <c r="K71" s="49">
        <f t="shared" si="14"/>
        <v>0</v>
      </c>
      <c r="L71" s="53"/>
    </row>
    <row r="72" spans="1:13" ht="17.25">
      <c r="A72" s="16">
        <v>3</v>
      </c>
      <c r="B72" s="69">
        <f t="shared" si="9"/>
        <v>2.9833333333333329</v>
      </c>
      <c r="C72" s="49">
        <f t="shared" si="10"/>
        <v>2.9994333333333327</v>
      </c>
      <c r="D72" s="49">
        <f t="shared" si="11"/>
        <v>2.9672333333333332</v>
      </c>
      <c r="E72" s="62"/>
      <c r="F72" s="76"/>
      <c r="G72" s="57"/>
      <c r="H72" s="48"/>
      <c r="I72" s="48"/>
      <c r="J72" s="48"/>
      <c r="K72" s="48"/>
      <c r="L72" s="53"/>
    </row>
    <row r="73" spans="1:13">
      <c r="A73" s="16">
        <v>3</v>
      </c>
      <c r="B73" s="69">
        <f t="shared" si="9"/>
        <v>2.9833333333333329</v>
      </c>
      <c r="C73" s="49">
        <f t="shared" si="10"/>
        <v>2.9994333333333327</v>
      </c>
      <c r="D73" s="49">
        <f t="shared" si="11"/>
        <v>2.9672333333333332</v>
      </c>
      <c r="E73" s="1"/>
      <c r="F73" s="1"/>
      <c r="G73" s="57"/>
      <c r="H73" s="48"/>
      <c r="I73" s="48"/>
      <c r="J73" s="48"/>
      <c r="K73" s="48"/>
      <c r="L73" s="53"/>
    </row>
    <row r="74" spans="1:13">
      <c r="A74" s="16">
        <v>2.95</v>
      </c>
      <c r="B74" s="69">
        <f t="shared" si="9"/>
        <v>2.9833333333333329</v>
      </c>
      <c r="C74" s="49">
        <f t="shared" si="10"/>
        <v>2.9994333333333327</v>
      </c>
      <c r="D74" s="49">
        <f t="shared" si="11"/>
        <v>2.9672333333333332</v>
      </c>
      <c r="E74" s="48"/>
      <c r="F74" s="1"/>
      <c r="G74" s="57"/>
      <c r="H74" s="48"/>
      <c r="I74" s="48"/>
      <c r="J74" s="48"/>
      <c r="K74" s="48"/>
      <c r="L74" s="53"/>
    </row>
    <row r="75" spans="1:13">
      <c r="A75" s="35"/>
      <c r="B75" s="83"/>
      <c r="C75" s="70"/>
      <c r="D75" s="70"/>
      <c r="E75" s="48"/>
      <c r="F75" s="1"/>
      <c r="G75" s="57"/>
      <c r="H75" s="48"/>
      <c r="I75" s="48"/>
      <c r="J75" s="48"/>
      <c r="K75" s="48"/>
      <c r="L75" s="53"/>
    </row>
    <row r="76" spans="1:13">
      <c r="A76" s="35"/>
      <c r="B76" s="83"/>
      <c r="C76" s="70"/>
      <c r="D76" s="70"/>
      <c r="E76" s="48"/>
      <c r="F76" s="1"/>
      <c r="G76" s="57"/>
      <c r="H76" s="48"/>
      <c r="I76" s="48"/>
      <c r="J76" s="48"/>
      <c r="K76" s="48"/>
      <c r="L76" s="53"/>
    </row>
    <row r="77" spans="1:13">
      <c r="A77" s="35"/>
      <c r="B77" s="83"/>
      <c r="C77" s="70"/>
      <c r="D77" s="70"/>
      <c r="E77" s="48"/>
      <c r="F77" s="1"/>
      <c r="G77" s="57"/>
      <c r="H77" s="48"/>
      <c r="I77" s="48"/>
      <c r="J77" s="48"/>
      <c r="K77" s="48"/>
      <c r="L77" s="53"/>
    </row>
    <row r="78" spans="1:13">
      <c r="A78" s="35"/>
      <c r="B78" s="83"/>
      <c r="C78" s="70"/>
      <c r="D78" s="70"/>
      <c r="E78" s="48"/>
      <c r="F78" s="1"/>
      <c r="G78" s="57"/>
      <c r="H78" s="48"/>
      <c r="I78" s="48"/>
      <c r="J78" s="48"/>
      <c r="K78" s="48"/>
      <c r="L78" s="53"/>
    </row>
    <row r="79" spans="1:13">
      <c r="A79" s="35"/>
      <c r="B79" s="83"/>
      <c r="C79" s="70"/>
      <c r="D79" s="70"/>
      <c r="E79" s="48"/>
      <c r="F79" s="1"/>
      <c r="G79" s="57"/>
      <c r="H79" s="48"/>
      <c r="I79" s="48"/>
      <c r="J79" s="48"/>
      <c r="K79" s="48"/>
      <c r="L79" s="53"/>
    </row>
    <row r="80" spans="1:13">
      <c r="A80" s="35"/>
      <c r="B80" s="83"/>
      <c r="C80" s="70"/>
      <c r="D80" s="70"/>
      <c r="E80" s="48"/>
      <c r="F80" s="1"/>
      <c r="G80" s="57"/>
      <c r="H80" s="48"/>
      <c r="I80" s="48"/>
      <c r="J80" s="48"/>
      <c r="K80" s="48"/>
      <c r="L80" s="53"/>
    </row>
    <row r="81" spans="1:12">
      <c r="A81" s="35"/>
      <c r="B81" s="83"/>
      <c r="C81" s="70"/>
      <c r="D81" s="70"/>
      <c r="E81" s="48"/>
      <c r="F81" s="1"/>
      <c r="G81" s="57"/>
      <c r="H81" s="48"/>
      <c r="I81" s="48"/>
      <c r="J81" s="48"/>
      <c r="K81" s="48"/>
      <c r="L81" s="53"/>
    </row>
    <row r="82" spans="1:12">
      <c r="A82" s="35"/>
      <c r="B82" s="83"/>
      <c r="C82" s="70"/>
      <c r="D82" s="70"/>
      <c r="E82" s="48"/>
      <c r="F82" s="1"/>
      <c r="G82" s="57"/>
      <c r="H82" s="48"/>
      <c r="I82" s="48"/>
      <c r="J82" s="48"/>
      <c r="K82" s="48"/>
      <c r="L82" s="53"/>
    </row>
    <row r="83" spans="1:12">
      <c r="A83" s="35"/>
      <c r="B83" s="83"/>
      <c r="C83" s="70"/>
      <c r="D83" s="70"/>
      <c r="E83" s="48"/>
      <c r="F83" s="1"/>
      <c r="G83" s="57"/>
      <c r="H83" s="48"/>
      <c r="I83" s="48"/>
      <c r="J83" s="48"/>
      <c r="K83" s="48"/>
      <c r="L83" s="53"/>
    </row>
    <row r="84" spans="1:12">
      <c r="A84" s="35"/>
      <c r="B84" s="56"/>
      <c r="C84" s="48"/>
      <c r="D84" s="48"/>
      <c r="E84" s="48"/>
      <c r="F84" s="48"/>
      <c r="G84" s="57"/>
      <c r="H84" s="48"/>
      <c r="I84" s="48"/>
      <c r="J84" s="48"/>
      <c r="K84" s="48"/>
      <c r="L84" s="53"/>
    </row>
    <row r="85" spans="1:12">
      <c r="A85" s="35"/>
      <c r="B85" s="56"/>
      <c r="C85" s="48"/>
      <c r="D85" s="48"/>
      <c r="E85" s="48"/>
      <c r="F85" s="48"/>
      <c r="G85" s="57"/>
      <c r="H85" s="48"/>
      <c r="I85" s="48"/>
      <c r="J85" s="48"/>
      <c r="K85" s="48"/>
      <c r="L85" s="53"/>
    </row>
    <row r="86" spans="1:12">
      <c r="A86" s="35"/>
      <c r="B86" s="56"/>
      <c r="C86" s="48"/>
      <c r="D86" s="48"/>
      <c r="E86" s="48"/>
      <c r="F86" s="48"/>
      <c r="G86" s="57"/>
      <c r="H86" s="48"/>
      <c r="I86" s="48"/>
      <c r="J86" s="48"/>
      <c r="K86" s="48"/>
      <c r="L86" s="53"/>
    </row>
    <row r="87" spans="1:12">
      <c r="A87" s="35"/>
      <c r="B87" s="56"/>
      <c r="C87" s="48"/>
      <c r="D87" s="48"/>
      <c r="E87" s="48"/>
      <c r="F87" s="56"/>
      <c r="G87" s="57"/>
      <c r="H87" s="48"/>
      <c r="I87" s="48"/>
      <c r="J87" s="48"/>
      <c r="K87" s="48"/>
      <c r="L87" s="53"/>
    </row>
    <row r="88" spans="1:12">
      <c r="A88" s="35"/>
      <c r="B88" s="56"/>
      <c r="C88" s="48"/>
      <c r="D88" s="48"/>
      <c r="E88" s="48"/>
      <c r="F88" s="48"/>
      <c r="G88" s="57"/>
      <c r="H88" s="48"/>
      <c r="I88" s="48"/>
      <c r="J88" s="48"/>
      <c r="K88" s="48"/>
      <c r="L88" s="53"/>
    </row>
    <row r="89" spans="1:12">
      <c r="A89" s="35"/>
      <c r="B89" s="56"/>
      <c r="C89" s="48"/>
      <c r="D89" s="48"/>
      <c r="E89" s="48"/>
      <c r="F89" s="48"/>
      <c r="G89" s="57"/>
      <c r="H89" s="48"/>
      <c r="I89" s="48"/>
      <c r="J89" s="48"/>
      <c r="K89" s="48"/>
      <c r="L89" s="53"/>
    </row>
    <row r="90" spans="1:12">
      <c r="A90" s="35"/>
      <c r="B90" s="56"/>
      <c r="C90" s="48"/>
      <c r="D90" s="48"/>
      <c r="E90" s="48"/>
      <c r="F90" s="48"/>
      <c r="G90" s="57"/>
      <c r="H90" s="48"/>
      <c r="I90" s="48"/>
      <c r="J90" s="48"/>
      <c r="K90" s="48"/>
      <c r="L90" s="53"/>
    </row>
    <row r="91" spans="1:12">
      <c r="A91" s="35"/>
      <c r="B91" s="56"/>
      <c r="C91" s="48"/>
      <c r="D91" s="48"/>
      <c r="E91" s="48"/>
      <c r="F91" s="48"/>
      <c r="G91" s="57"/>
      <c r="H91" s="48"/>
      <c r="I91" s="48"/>
      <c r="J91" s="48"/>
      <c r="K91" s="48"/>
      <c r="L91" s="53"/>
    </row>
    <row r="92" spans="1:12">
      <c r="A92" s="48"/>
      <c r="B92" s="48"/>
      <c r="C92" s="48"/>
      <c r="D92" s="48"/>
      <c r="E92" s="48"/>
      <c r="F92" s="48"/>
      <c r="G92" s="57"/>
      <c r="H92" s="48"/>
      <c r="I92" s="48"/>
      <c r="J92" s="48"/>
      <c r="K92" s="48"/>
      <c r="L92" s="53"/>
    </row>
    <row r="93" spans="1:12" ht="17.25">
      <c r="A93" s="147" t="s">
        <v>136</v>
      </c>
      <c r="B93" s="147"/>
      <c r="C93" s="147"/>
      <c r="D93" s="147"/>
      <c r="E93" s="147"/>
      <c r="F93" s="147"/>
      <c r="G93" s="57"/>
      <c r="H93" s="48"/>
      <c r="I93" s="48"/>
      <c r="J93" s="48"/>
      <c r="K93" s="48"/>
      <c r="L93" s="53"/>
    </row>
    <row r="94" spans="1:12">
      <c r="A94" s="1"/>
      <c r="B94" s="1"/>
      <c r="C94" s="1"/>
      <c r="D94" s="1"/>
      <c r="E94" s="48"/>
      <c r="F94" s="48"/>
      <c r="G94" s="57"/>
      <c r="H94" s="48"/>
      <c r="I94" s="48"/>
      <c r="J94" s="48"/>
      <c r="K94" s="48"/>
      <c r="L94" s="53"/>
    </row>
    <row r="95" spans="1:12">
      <c r="A95" s="41" t="s">
        <v>111</v>
      </c>
      <c r="B95" s="49">
        <f>AVERAGE(A104:A109)</f>
        <v>2.1583333333333332</v>
      </c>
      <c r="C95" s="1"/>
      <c r="D95" s="48"/>
      <c r="E95" s="48"/>
      <c r="F95" s="48"/>
      <c r="G95" s="57"/>
      <c r="H95" s="48"/>
      <c r="I95" s="48"/>
      <c r="J95" s="48"/>
      <c r="K95" s="48"/>
      <c r="L95" s="53"/>
    </row>
    <row r="96" spans="1:12">
      <c r="A96" s="42" t="s">
        <v>116</v>
      </c>
      <c r="B96" s="49">
        <f>AVERAGE(D11,G11,J11)</f>
        <v>5.0000000000000121E-2</v>
      </c>
      <c r="C96" s="48"/>
      <c r="D96" s="48"/>
      <c r="E96" s="48"/>
      <c r="F96" s="48"/>
      <c r="G96" s="57"/>
      <c r="H96" s="48"/>
      <c r="I96" s="48"/>
      <c r="J96" s="48"/>
      <c r="K96" s="48"/>
      <c r="L96" s="53"/>
    </row>
    <row r="97" spans="1:13">
      <c r="A97" s="54"/>
      <c r="B97" s="70"/>
      <c r="C97" s="48"/>
      <c r="D97" s="48"/>
      <c r="E97" s="48"/>
      <c r="F97" s="48"/>
      <c r="G97" s="57"/>
      <c r="H97" s="48"/>
      <c r="I97" s="48"/>
      <c r="J97" s="48"/>
      <c r="K97" s="48"/>
      <c r="L97" s="53"/>
    </row>
    <row r="98" spans="1:13">
      <c r="A98" s="41" t="s">
        <v>112</v>
      </c>
      <c r="B98" s="49">
        <f>B95</f>
        <v>2.1583333333333332</v>
      </c>
      <c r="C98" s="48"/>
      <c r="D98" s="48"/>
      <c r="E98" s="48"/>
      <c r="F98" s="48"/>
      <c r="G98" s="57"/>
      <c r="H98" s="48"/>
      <c r="I98" s="48"/>
      <c r="J98" s="48"/>
      <c r="K98" s="48"/>
      <c r="L98" s="53"/>
    </row>
    <row r="99" spans="1:13">
      <c r="A99" s="41" t="s">
        <v>113</v>
      </c>
      <c r="B99" s="49">
        <f>B95+($B$27*B96)</f>
        <v>2.1824833333333333</v>
      </c>
      <c r="C99" s="48"/>
      <c r="D99" s="48"/>
      <c r="E99" s="48"/>
      <c r="F99" s="48"/>
      <c r="G99" s="57"/>
      <c r="H99" s="48"/>
      <c r="I99" s="48"/>
      <c r="J99" s="48"/>
      <c r="K99" s="48"/>
      <c r="L99" s="53"/>
    </row>
    <row r="100" spans="1:13">
      <c r="A100" s="41" t="s">
        <v>114</v>
      </c>
      <c r="B100" s="49">
        <f>B95-($B$27*B96)</f>
        <v>2.1341833333333331</v>
      </c>
      <c r="C100" s="48"/>
      <c r="D100" s="48"/>
      <c r="E100" s="48"/>
      <c r="F100" s="48"/>
      <c r="G100" s="57"/>
      <c r="H100" s="48"/>
      <c r="I100" s="48"/>
      <c r="J100" s="48"/>
      <c r="K100" s="48"/>
      <c r="L100" s="53"/>
    </row>
    <row r="101" spans="1:13">
      <c r="A101" s="48"/>
      <c r="B101" s="48"/>
      <c r="C101" s="48"/>
      <c r="D101" s="48"/>
      <c r="E101" s="48"/>
      <c r="F101" s="48"/>
      <c r="G101" s="57"/>
      <c r="H101" s="48"/>
      <c r="I101" s="48"/>
      <c r="J101" s="48"/>
      <c r="K101" s="48"/>
      <c r="L101" s="53"/>
    </row>
    <row r="102" spans="1:13">
      <c r="A102" s="145" t="s">
        <v>123</v>
      </c>
      <c r="B102" s="145"/>
      <c r="C102" s="145"/>
      <c r="D102" s="145"/>
      <c r="E102" s="48"/>
      <c r="F102" s="48"/>
      <c r="G102" s="57"/>
      <c r="H102" s="48"/>
      <c r="I102" s="48"/>
      <c r="J102" s="48"/>
      <c r="K102" s="48"/>
      <c r="L102" s="53"/>
    </row>
    <row r="103" spans="1:13">
      <c r="A103" s="63" t="s">
        <v>115</v>
      </c>
      <c r="B103" s="63" t="s">
        <v>112</v>
      </c>
      <c r="C103" s="63" t="s">
        <v>113</v>
      </c>
      <c r="D103" s="63" t="s">
        <v>114</v>
      </c>
      <c r="E103" s="48"/>
      <c r="F103" s="48"/>
      <c r="G103" s="57"/>
      <c r="H103" s="48"/>
      <c r="I103" s="48"/>
      <c r="J103" s="48"/>
      <c r="K103" s="48"/>
      <c r="L103" s="53"/>
    </row>
    <row r="104" spans="1:13">
      <c r="A104" s="16">
        <v>2.15</v>
      </c>
      <c r="B104" s="49">
        <f>$B$98</f>
        <v>2.1583333333333332</v>
      </c>
      <c r="C104" s="49">
        <f>$B$99</f>
        <v>2.1824833333333333</v>
      </c>
      <c r="D104" s="49">
        <f>$B$100</f>
        <v>2.1341833333333331</v>
      </c>
      <c r="E104" s="48"/>
      <c r="F104" s="48"/>
      <c r="G104" s="57"/>
      <c r="H104" s="48"/>
      <c r="I104" s="48"/>
      <c r="J104" s="48"/>
      <c r="K104" s="48"/>
      <c r="L104" s="53"/>
    </row>
    <row r="105" spans="1:13">
      <c r="A105" s="16">
        <v>2.2000000000000002</v>
      </c>
      <c r="B105" s="49">
        <f t="shared" ref="B105:B109" si="15">$B$98</f>
        <v>2.1583333333333332</v>
      </c>
      <c r="C105" s="49">
        <f t="shared" ref="C105:C109" si="16">$B$99</f>
        <v>2.1824833333333333</v>
      </c>
      <c r="D105" s="49">
        <f t="shared" ref="D105:D109" si="17">$B$100</f>
        <v>2.1341833333333331</v>
      </c>
      <c r="E105" s="48"/>
      <c r="F105" s="48"/>
      <c r="G105" s="57"/>
      <c r="H105" s="48"/>
      <c r="I105" s="48"/>
      <c r="J105" s="48"/>
      <c r="K105" s="48"/>
      <c r="L105" s="53"/>
    </row>
    <row r="106" spans="1:13" ht="17.25">
      <c r="A106" s="16">
        <v>2.1</v>
      </c>
      <c r="B106" s="49">
        <f t="shared" si="15"/>
        <v>2.1583333333333332</v>
      </c>
      <c r="C106" s="49">
        <f t="shared" si="16"/>
        <v>2.1824833333333333</v>
      </c>
      <c r="D106" s="49">
        <f t="shared" si="17"/>
        <v>2.1341833333333331</v>
      </c>
      <c r="E106" s="48"/>
      <c r="F106" s="48"/>
      <c r="G106" s="57"/>
      <c r="H106" s="48"/>
      <c r="I106" s="48"/>
      <c r="J106" s="48"/>
      <c r="K106" s="48"/>
      <c r="L106" s="53"/>
      <c r="M106" s="62"/>
    </row>
    <row r="107" spans="1:13">
      <c r="A107" s="16">
        <v>2.15</v>
      </c>
      <c r="B107" s="49">
        <f t="shared" si="15"/>
        <v>2.1583333333333332</v>
      </c>
      <c r="C107" s="49">
        <f t="shared" si="16"/>
        <v>2.1824833333333333</v>
      </c>
      <c r="D107" s="49">
        <f t="shared" si="17"/>
        <v>2.1341833333333331</v>
      </c>
      <c r="E107" s="48"/>
      <c r="F107" s="48"/>
      <c r="G107" s="57"/>
      <c r="H107" s="48"/>
      <c r="I107" s="48"/>
      <c r="J107" s="48"/>
      <c r="K107" s="48"/>
      <c r="L107" s="53"/>
    </row>
    <row r="108" spans="1:13">
      <c r="A108" s="16">
        <v>2.15</v>
      </c>
      <c r="B108" s="49">
        <f t="shared" si="15"/>
        <v>2.1583333333333332</v>
      </c>
      <c r="C108" s="49">
        <f t="shared" si="16"/>
        <v>2.1824833333333333</v>
      </c>
      <c r="D108" s="49">
        <f t="shared" si="17"/>
        <v>2.1341833333333331</v>
      </c>
      <c r="E108" s="48"/>
      <c r="F108" s="48"/>
      <c r="G108" s="57"/>
      <c r="H108" s="48"/>
      <c r="I108" s="48"/>
      <c r="J108" s="48"/>
      <c r="K108" s="48"/>
      <c r="L108" s="53"/>
    </row>
    <row r="109" spans="1:13">
      <c r="A109" s="16">
        <v>2.2000000000000002</v>
      </c>
      <c r="B109" s="49">
        <f t="shared" si="15"/>
        <v>2.1583333333333332</v>
      </c>
      <c r="C109" s="49">
        <f t="shared" si="16"/>
        <v>2.1824833333333333</v>
      </c>
      <c r="D109" s="49">
        <f t="shared" si="17"/>
        <v>2.1341833333333331</v>
      </c>
      <c r="E109" s="48"/>
      <c r="F109" s="48"/>
      <c r="G109" s="57"/>
      <c r="H109" s="48"/>
      <c r="I109" s="48"/>
      <c r="J109" s="48"/>
      <c r="K109" s="48"/>
      <c r="L109" s="53"/>
    </row>
    <row r="110" spans="1:13">
      <c r="A110" s="35"/>
      <c r="B110" s="70"/>
      <c r="C110" s="70"/>
      <c r="D110" s="70"/>
      <c r="E110" s="48"/>
      <c r="F110" s="48"/>
      <c r="G110" s="57"/>
      <c r="H110" s="48"/>
      <c r="I110" s="48"/>
      <c r="J110" s="48"/>
      <c r="K110" s="48"/>
      <c r="L110" s="53"/>
    </row>
    <row r="111" spans="1:13">
      <c r="A111" s="35"/>
      <c r="B111" s="70"/>
      <c r="C111" s="70"/>
      <c r="D111" s="70"/>
      <c r="E111" s="48"/>
      <c r="F111" s="48"/>
      <c r="G111" s="57"/>
      <c r="H111" s="48"/>
      <c r="I111" s="48"/>
      <c r="J111" s="48"/>
      <c r="K111" s="48"/>
      <c r="L111" s="53"/>
    </row>
    <row r="112" spans="1:13" ht="24.75" customHeight="1">
      <c r="A112" s="35"/>
      <c r="B112" s="70"/>
      <c r="C112" s="70"/>
      <c r="D112" s="70"/>
      <c r="E112" s="48"/>
      <c r="F112" s="48"/>
      <c r="G112" s="57"/>
      <c r="H112" s="48"/>
      <c r="I112" s="48"/>
      <c r="J112" s="48"/>
      <c r="K112" s="48"/>
      <c r="L112" s="53"/>
    </row>
    <row r="113" spans="1:12">
      <c r="A113" s="48"/>
      <c r="B113" s="48"/>
      <c r="C113" s="48"/>
      <c r="D113" s="48"/>
      <c r="E113" s="48"/>
      <c r="F113" s="48"/>
      <c r="G113" s="57"/>
      <c r="H113" s="48"/>
      <c r="I113" s="48"/>
      <c r="J113" s="48"/>
      <c r="K113" s="48"/>
      <c r="L113" s="53"/>
    </row>
    <row r="114" spans="1:12">
      <c r="A114" s="48"/>
      <c r="B114" s="48"/>
      <c r="C114" s="48"/>
      <c r="D114" s="48"/>
      <c r="E114" s="48"/>
      <c r="F114" s="48"/>
      <c r="G114" s="57"/>
      <c r="H114" s="48"/>
      <c r="I114" s="48"/>
      <c r="J114" s="48"/>
      <c r="K114" s="48"/>
      <c r="L114" s="53"/>
    </row>
    <row r="115" spans="1:12">
      <c r="A115" s="48"/>
      <c r="B115" s="48"/>
      <c r="C115" s="48"/>
      <c r="D115" s="48"/>
      <c r="E115" s="48"/>
      <c r="F115" s="48"/>
      <c r="G115" s="57"/>
      <c r="H115" s="48"/>
      <c r="I115" s="48"/>
      <c r="J115" s="48"/>
      <c r="K115" s="48"/>
      <c r="L115" s="53"/>
    </row>
    <row r="116" spans="1:12">
      <c r="A116" s="48"/>
      <c r="B116" s="48"/>
      <c r="C116" s="48"/>
      <c r="D116" s="48"/>
      <c r="E116" s="48"/>
      <c r="F116" s="48"/>
      <c r="G116" s="57"/>
      <c r="H116" s="48"/>
      <c r="I116" s="48"/>
      <c r="J116" s="48"/>
      <c r="K116" s="48"/>
      <c r="L116" s="53"/>
    </row>
    <row r="117" spans="1:12">
      <c r="E117" s="48"/>
      <c r="F117" s="48"/>
      <c r="G117" s="57"/>
      <c r="H117" s="48"/>
      <c r="I117" s="48"/>
      <c r="J117" s="48"/>
      <c r="K117" s="48"/>
      <c r="L117" s="53"/>
    </row>
    <row r="118" spans="1:12">
      <c r="E118" s="48"/>
      <c r="F118" s="48"/>
      <c r="G118" s="57"/>
      <c r="H118" s="48"/>
      <c r="I118" s="48"/>
      <c r="J118" s="48"/>
      <c r="K118" s="48"/>
      <c r="L118" s="53"/>
    </row>
    <row r="119" spans="1:12">
      <c r="E119" s="48"/>
      <c r="F119" s="48"/>
      <c r="G119" s="57"/>
      <c r="H119" s="48"/>
      <c r="I119" s="48"/>
      <c r="J119" s="48"/>
      <c r="K119" s="48"/>
      <c r="L119" s="53"/>
    </row>
    <row r="120" spans="1:12">
      <c r="E120" s="48"/>
      <c r="F120" s="48"/>
      <c r="G120" s="57"/>
      <c r="H120" s="48"/>
      <c r="I120" s="48"/>
      <c r="J120" s="48"/>
      <c r="K120" s="48"/>
      <c r="L120" s="53"/>
    </row>
    <row r="121" spans="1:12">
      <c r="E121" s="48"/>
      <c r="F121" s="48"/>
      <c r="G121" s="57"/>
      <c r="H121" s="48"/>
      <c r="I121" s="48"/>
      <c r="J121" s="48"/>
      <c r="K121" s="48"/>
      <c r="L121" s="53"/>
    </row>
    <row r="122" spans="1:12">
      <c r="E122" s="48"/>
      <c r="F122" s="48"/>
      <c r="G122" s="57"/>
      <c r="H122" s="48"/>
      <c r="I122" s="48"/>
      <c r="J122" s="48"/>
      <c r="K122" s="48"/>
      <c r="L122" s="53"/>
    </row>
    <row r="123" spans="1:12">
      <c r="E123" s="48"/>
      <c r="F123" s="48"/>
      <c r="G123" s="57"/>
      <c r="H123" s="48"/>
      <c r="I123" s="48"/>
      <c r="J123" s="48"/>
      <c r="K123" s="48"/>
      <c r="L123" s="53"/>
    </row>
    <row r="124" spans="1:12" ht="17.25">
      <c r="E124" s="62"/>
      <c r="F124" s="76"/>
      <c r="G124" s="57"/>
      <c r="H124" s="48"/>
      <c r="I124" s="48"/>
      <c r="J124" s="48"/>
      <c r="K124" s="48"/>
      <c r="L124" s="53"/>
    </row>
    <row r="125" spans="1:12">
      <c r="E125" s="1"/>
      <c r="F125" s="1"/>
      <c r="G125" s="57"/>
      <c r="H125" s="48"/>
      <c r="I125" s="48"/>
      <c r="J125" s="48"/>
      <c r="K125" s="48"/>
      <c r="L125" s="53"/>
    </row>
    <row r="126" spans="1:12">
      <c r="E126" s="48"/>
      <c r="F126" s="1"/>
      <c r="G126" s="57"/>
      <c r="H126" s="48"/>
      <c r="I126" s="48"/>
      <c r="J126" s="48"/>
      <c r="K126" s="48"/>
      <c r="L126" s="53"/>
    </row>
    <row r="127" spans="1:12">
      <c r="E127" s="48"/>
      <c r="F127" s="48"/>
      <c r="G127" s="57"/>
      <c r="H127" s="48"/>
      <c r="I127" s="48"/>
      <c r="J127" s="48"/>
      <c r="K127" s="48"/>
      <c r="L127" s="53"/>
    </row>
    <row r="128" spans="1:12" ht="17.25">
      <c r="A128" s="147" t="s">
        <v>137</v>
      </c>
      <c r="B128" s="147"/>
      <c r="C128" s="147"/>
      <c r="D128" s="147"/>
      <c r="E128" s="147"/>
      <c r="F128" s="147"/>
      <c r="G128" s="57"/>
      <c r="H128" s="48"/>
      <c r="I128" s="48"/>
      <c r="J128" s="48"/>
      <c r="K128" s="48"/>
      <c r="L128" s="53"/>
    </row>
    <row r="129" spans="1:12">
      <c r="A129" s="1"/>
      <c r="B129" s="1"/>
      <c r="C129" s="1"/>
      <c r="D129" s="1"/>
      <c r="E129" s="48"/>
      <c r="F129" s="48"/>
      <c r="G129" s="57"/>
      <c r="H129" s="48"/>
      <c r="I129" s="48"/>
      <c r="J129" s="48"/>
      <c r="K129" s="48"/>
      <c r="L129" s="53"/>
    </row>
    <row r="130" spans="1:12">
      <c r="A130" s="41" t="s">
        <v>111</v>
      </c>
      <c r="B130" s="49">
        <f>AVERAGE(A139:A144)</f>
        <v>2.9666666666666668</v>
      </c>
      <c r="C130" s="1"/>
      <c r="D130" s="48"/>
      <c r="E130" s="48"/>
      <c r="F130" s="48"/>
      <c r="G130" s="57"/>
      <c r="H130" s="48"/>
      <c r="I130" s="48"/>
      <c r="J130" s="48"/>
      <c r="K130" s="48"/>
      <c r="L130" s="53"/>
    </row>
    <row r="131" spans="1:12">
      <c r="A131" s="42" t="s">
        <v>116</v>
      </c>
      <c r="B131" s="49">
        <f>AVERAGE(D12,G12,J12)</f>
        <v>6.6666666666666582E-2</v>
      </c>
      <c r="C131" s="48"/>
      <c r="D131" s="48"/>
      <c r="E131" s="48"/>
      <c r="F131" s="48"/>
      <c r="G131" s="57"/>
      <c r="H131" s="48"/>
      <c r="I131" s="48"/>
      <c r="J131" s="48"/>
      <c r="K131" s="48"/>
      <c r="L131" s="53"/>
    </row>
    <row r="132" spans="1:12">
      <c r="A132" s="54"/>
      <c r="B132" s="70"/>
      <c r="C132" s="48"/>
      <c r="D132" s="48"/>
      <c r="E132" s="48"/>
      <c r="F132" s="48"/>
      <c r="G132" s="57"/>
      <c r="H132" s="48"/>
      <c r="I132" s="48"/>
      <c r="J132" s="48"/>
      <c r="K132" s="48"/>
      <c r="L132" s="53"/>
    </row>
    <row r="133" spans="1:12">
      <c r="A133" s="41" t="s">
        <v>112</v>
      </c>
      <c r="B133" s="49">
        <f>B130</f>
        <v>2.9666666666666668</v>
      </c>
      <c r="C133" s="48"/>
      <c r="D133" s="48"/>
      <c r="E133" s="48"/>
      <c r="F133" s="48"/>
      <c r="G133" s="57"/>
      <c r="H133" s="48"/>
      <c r="I133" s="48"/>
      <c r="J133" s="48"/>
      <c r="K133" s="48"/>
      <c r="L133" s="53"/>
    </row>
    <row r="134" spans="1:12">
      <c r="A134" s="41" t="s">
        <v>113</v>
      </c>
      <c r="B134" s="49">
        <f>B130+($B$27*B131)</f>
        <v>2.9988666666666668</v>
      </c>
      <c r="C134" s="48"/>
      <c r="D134" s="48"/>
      <c r="E134" s="48"/>
      <c r="F134" s="48"/>
      <c r="G134" s="57"/>
      <c r="H134" s="48"/>
      <c r="I134" s="48"/>
      <c r="J134" s="48"/>
      <c r="K134" s="48"/>
      <c r="L134" s="53"/>
    </row>
    <row r="135" spans="1:12">
      <c r="A135" s="41" t="s">
        <v>114</v>
      </c>
      <c r="B135" s="49">
        <f>B130-($B$27*B131)</f>
        <v>2.9344666666666668</v>
      </c>
      <c r="C135" s="48"/>
      <c r="D135" s="48"/>
      <c r="E135" s="48"/>
      <c r="F135" s="48"/>
      <c r="G135" s="57"/>
      <c r="H135" s="48"/>
      <c r="I135" s="48"/>
      <c r="J135" s="48"/>
      <c r="K135" s="48"/>
      <c r="L135" s="53"/>
    </row>
    <row r="136" spans="1:12">
      <c r="A136" s="48"/>
      <c r="B136" s="48"/>
      <c r="C136" s="48"/>
      <c r="D136" s="48"/>
      <c r="E136" s="48"/>
      <c r="F136" s="48"/>
      <c r="G136" s="57"/>
      <c r="H136" s="48"/>
      <c r="I136" s="48"/>
      <c r="J136" s="48"/>
      <c r="K136" s="48"/>
      <c r="L136" s="53"/>
    </row>
    <row r="137" spans="1:12">
      <c r="A137" s="145" t="s">
        <v>123</v>
      </c>
      <c r="B137" s="145"/>
      <c r="C137" s="145"/>
      <c r="D137" s="145"/>
      <c r="E137" s="48"/>
      <c r="F137" s="48"/>
      <c r="G137" s="57"/>
      <c r="H137" s="48"/>
      <c r="I137" s="48"/>
      <c r="J137" s="48"/>
      <c r="K137" s="48"/>
      <c r="L137" s="53"/>
    </row>
    <row r="138" spans="1:12">
      <c r="A138" s="63" t="s">
        <v>115</v>
      </c>
      <c r="B138" s="63" t="s">
        <v>112</v>
      </c>
      <c r="C138" s="63" t="s">
        <v>113</v>
      </c>
      <c r="D138" s="63" t="s">
        <v>114</v>
      </c>
      <c r="E138" s="48"/>
      <c r="F138" s="48"/>
      <c r="G138" s="57"/>
      <c r="H138" s="48"/>
      <c r="I138" s="48"/>
      <c r="J138" s="48"/>
      <c r="K138" s="48"/>
      <c r="L138" s="53"/>
    </row>
    <row r="139" spans="1:12">
      <c r="A139" s="16">
        <v>2.95</v>
      </c>
      <c r="B139" s="49">
        <f>$B$133</f>
        <v>2.9666666666666668</v>
      </c>
      <c r="C139" s="49">
        <f>$B$134</f>
        <v>2.9988666666666668</v>
      </c>
      <c r="D139" s="49">
        <f>$B$135</f>
        <v>2.9344666666666668</v>
      </c>
      <c r="E139" s="48"/>
      <c r="F139" s="48"/>
      <c r="G139" s="57"/>
      <c r="H139" s="48"/>
      <c r="I139" s="48"/>
      <c r="J139" s="48"/>
      <c r="K139" s="48"/>
      <c r="L139" s="53"/>
    </row>
    <row r="140" spans="1:12">
      <c r="A140" s="16">
        <v>3</v>
      </c>
      <c r="B140" s="49">
        <f t="shared" ref="B140:B144" si="18">$B$133</f>
        <v>2.9666666666666668</v>
      </c>
      <c r="C140" s="49">
        <f t="shared" ref="C140:C144" si="19">$B$134</f>
        <v>2.9988666666666668</v>
      </c>
      <c r="D140" s="49">
        <f t="shared" ref="D140:D144" si="20">$B$135</f>
        <v>2.9344666666666668</v>
      </c>
      <c r="E140" s="48"/>
      <c r="F140" s="48"/>
      <c r="G140" s="57"/>
      <c r="H140" s="48"/>
      <c r="I140" s="48"/>
      <c r="J140" s="48"/>
      <c r="K140" s="48"/>
      <c r="L140" s="53"/>
    </row>
    <row r="141" spans="1:12">
      <c r="A141" s="16">
        <v>3</v>
      </c>
      <c r="B141" s="49">
        <f t="shared" si="18"/>
        <v>2.9666666666666668</v>
      </c>
      <c r="C141" s="49">
        <f t="shared" si="19"/>
        <v>2.9988666666666668</v>
      </c>
      <c r="D141" s="49">
        <f t="shared" si="20"/>
        <v>2.9344666666666668</v>
      </c>
      <c r="E141" s="48"/>
      <c r="F141" s="48"/>
      <c r="G141" s="57"/>
      <c r="H141" s="48"/>
      <c r="I141" s="48"/>
      <c r="J141" s="48"/>
      <c r="K141" s="48"/>
      <c r="L141" s="53"/>
    </row>
    <row r="142" spans="1:12">
      <c r="A142" s="16">
        <v>2.9</v>
      </c>
      <c r="B142" s="49">
        <f t="shared" si="18"/>
        <v>2.9666666666666668</v>
      </c>
      <c r="C142" s="49">
        <f t="shared" si="19"/>
        <v>2.9988666666666668</v>
      </c>
      <c r="D142" s="49">
        <f t="shared" si="20"/>
        <v>2.9344666666666668</v>
      </c>
      <c r="E142" s="48"/>
      <c r="F142" s="48"/>
      <c r="G142" s="57"/>
      <c r="H142" s="48"/>
      <c r="I142" s="48"/>
      <c r="J142" s="48"/>
      <c r="K142" s="48"/>
      <c r="L142" s="53"/>
    </row>
    <row r="143" spans="1:12">
      <c r="A143" s="16">
        <v>3</v>
      </c>
      <c r="B143" s="49">
        <f t="shared" si="18"/>
        <v>2.9666666666666668</v>
      </c>
      <c r="C143" s="49">
        <f t="shared" si="19"/>
        <v>2.9988666666666668</v>
      </c>
      <c r="D143" s="49">
        <f t="shared" si="20"/>
        <v>2.9344666666666668</v>
      </c>
      <c r="E143" s="48"/>
      <c r="F143" s="48"/>
      <c r="G143" s="57"/>
      <c r="H143" s="48"/>
      <c r="I143" s="48"/>
      <c r="J143" s="48"/>
      <c r="K143" s="48"/>
      <c r="L143" s="53"/>
    </row>
    <row r="144" spans="1:12">
      <c r="A144" s="16">
        <v>2.95</v>
      </c>
      <c r="B144" s="49">
        <f t="shared" si="18"/>
        <v>2.9666666666666668</v>
      </c>
      <c r="C144" s="49">
        <f t="shared" si="19"/>
        <v>2.9988666666666668</v>
      </c>
      <c r="D144" s="49">
        <f t="shared" si="20"/>
        <v>2.9344666666666668</v>
      </c>
      <c r="E144" s="48"/>
      <c r="F144" s="48"/>
      <c r="G144" s="57"/>
      <c r="H144" s="48"/>
      <c r="I144" s="48"/>
      <c r="J144" s="48"/>
      <c r="K144" s="48"/>
      <c r="L144" s="53"/>
    </row>
    <row r="145" spans="1:12">
      <c r="A145" s="35"/>
      <c r="B145" s="70"/>
      <c r="C145" s="70"/>
      <c r="D145" s="70"/>
      <c r="E145" s="48"/>
      <c r="F145" s="48"/>
      <c r="G145" s="57"/>
      <c r="H145" s="48"/>
      <c r="I145" s="48"/>
      <c r="J145" s="48"/>
      <c r="K145" s="48"/>
      <c r="L145" s="53"/>
    </row>
    <row r="146" spans="1:12">
      <c r="A146" s="35"/>
      <c r="B146" s="70"/>
      <c r="C146" s="70"/>
      <c r="D146" s="70"/>
      <c r="E146" s="48"/>
      <c r="F146" s="48"/>
      <c r="G146" s="57"/>
      <c r="H146" s="48"/>
      <c r="I146" s="48"/>
      <c r="J146" s="48"/>
      <c r="K146" s="48"/>
      <c r="L146" s="48"/>
    </row>
    <row r="147" spans="1:12">
      <c r="A147" s="35"/>
      <c r="B147" s="70"/>
      <c r="C147" s="70"/>
      <c r="D147" s="70"/>
      <c r="E147" s="48"/>
      <c r="F147" s="48"/>
      <c r="G147" s="57"/>
      <c r="H147" s="48"/>
      <c r="I147" s="48"/>
      <c r="J147" s="48"/>
      <c r="K147" s="48"/>
      <c r="L147" s="48"/>
    </row>
    <row r="148" spans="1:12">
      <c r="A148" s="35"/>
      <c r="B148" s="70"/>
      <c r="C148" s="70"/>
      <c r="D148" s="70"/>
      <c r="E148" s="48"/>
      <c r="F148" s="48"/>
      <c r="G148" s="57"/>
      <c r="H148" s="48"/>
      <c r="I148" s="48"/>
      <c r="J148" s="48"/>
      <c r="K148" s="48"/>
      <c r="L148" s="48"/>
    </row>
    <row r="149" spans="1:12">
      <c r="A149" s="35"/>
      <c r="B149" s="70"/>
      <c r="C149" s="70"/>
      <c r="D149" s="70"/>
      <c r="E149" s="48"/>
      <c r="F149" s="48"/>
      <c r="G149" s="57"/>
      <c r="H149" s="48"/>
      <c r="I149" s="48"/>
      <c r="J149" s="48"/>
      <c r="K149" s="48"/>
      <c r="L149" s="48"/>
    </row>
    <row r="150" spans="1:12">
      <c r="A150" s="35"/>
      <c r="B150" s="70"/>
      <c r="C150" s="70"/>
      <c r="D150" s="70"/>
      <c r="E150" s="48"/>
      <c r="F150" s="48"/>
      <c r="G150" s="57"/>
      <c r="H150" s="48"/>
      <c r="I150" s="48"/>
      <c r="J150" s="48"/>
      <c r="K150" s="48"/>
      <c r="L150" s="48"/>
    </row>
    <row r="151" spans="1:12">
      <c r="A151" s="35"/>
      <c r="B151" s="70"/>
      <c r="C151" s="70"/>
      <c r="D151" s="70"/>
      <c r="E151" s="48"/>
      <c r="F151" s="48"/>
      <c r="G151" s="57"/>
      <c r="H151" s="48"/>
      <c r="I151" s="48"/>
      <c r="J151" s="48"/>
      <c r="K151" s="48"/>
      <c r="L151" s="48"/>
    </row>
    <row r="152" spans="1:12">
      <c r="A152" s="35"/>
      <c r="B152" s="70"/>
      <c r="C152" s="70"/>
      <c r="D152" s="70"/>
      <c r="E152" s="48"/>
      <c r="F152" s="48"/>
      <c r="G152" s="57"/>
      <c r="H152" s="48"/>
      <c r="I152" s="48"/>
      <c r="J152" s="48"/>
      <c r="K152" s="48"/>
      <c r="L152" s="48"/>
    </row>
    <row r="153" spans="1:12">
      <c r="A153" s="35"/>
      <c r="B153" s="70"/>
      <c r="C153" s="70"/>
      <c r="D153" s="70"/>
      <c r="E153" s="48"/>
      <c r="F153" s="48"/>
      <c r="G153" s="57"/>
      <c r="H153" s="48"/>
      <c r="I153" s="48"/>
      <c r="J153" s="48"/>
      <c r="K153" s="48"/>
      <c r="L153" s="48"/>
    </row>
    <row r="154" spans="1:12">
      <c r="E154" s="48"/>
      <c r="F154" s="48"/>
      <c r="G154" s="57"/>
      <c r="H154" s="48"/>
      <c r="I154" s="48"/>
      <c r="J154" s="48"/>
      <c r="K154" s="48"/>
      <c r="L154" s="48"/>
    </row>
    <row r="155" spans="1:12">
      <c r="E155" s="48"/>
      <c r="F155" s="48"/>
      <c r="G155" s="57"/>
      <c r="H155" s="48"/>
      <c r="I155" s="48"/>
      <c r="J155" s="48"/>
      <c r="K155" s="48"/>
      <c r="L155" s="48"/>
    </row>
    <row r="156" spans="1:12">
      <c r="E156" s="48"/>
      <c r="F156" s="48"/>
      <c r="G156" s="57"/>
      <c r="H156" s="48"/>
      <c r="I156" s="48"/>
      <c r="J156" s="48"/>
      <c r="K156" s="48"/>
      <c r="L156" s="48"/>
    </row>
    <row r="157" spans="1:12">
      <c r="E157" s="48"/>
      <c r="F157" s="48"/>
      <c r="G157" s="57"/>
      <c r="H157" s="48"/>
      <c r="I157" s="48"/>
      <c r="J157" s="48"/>
      <c r="K157" s="48"/>
      <c r="L157" s="48"/>
    </row>
    <row r="158" spans="1:12">
      <c r="E158" s="48"/>
      <c r="F158" s="48"/>
      <c r="G158" s="57"/>
      <c r="H158" s="48"/>
      <c r="I158" s="48"/>
      <c r="J158" s="48"/>
      <c r="K158" s="48"/>
      <c r="L158" s="48"/>
    </row>
    <row r="159" spans="1:12">
      <c r="E159" s="48"/>
      <c r="F159" s="48"/>
      <c r="G159" s="57"/>
      <c r="H159" s="48"/>
      <c r="I159" s="48"/>
      <c r="J159" s="48"/>
      <c r="K159" s="48"/>
      <c r="L159" s="48"/>
    </row>
    <row r="160" spans="1:12">
      <c r="E160" s="48"/>
      <c r="F160" s="48"/>
      <c r="G160" s="57"/>
      <c r="H160" s="48"/>
      <c r="I160" s="48"/>
      <c r="J160" s="48"/>
      <c r="K160" s="48"/>
      <c r="L160" s="48"/>
    </row>
    <row r="161" spans="1:12">
      <c r="E161" s="48"/>
      <c r="F161" s="48"/>
      <c r="G161" s="57"/>
      <c r="H161" s="48"/>
      <c r="I161" s="48"/>
      <c r="J161" s="48"/>
      <c r="K161" s="48"/>
      <c r="L161" s="48"/>
    </row>
    <row r="162" spans="1:12" ht="17.25">
      <c r="A162" s="147" t="s">
        <v>138</v>
      </c>
      <c r="B162" s="147"/>
      <c r="C162" s="147"/>
      <c r="D162" s="147"/>
      <c r="E162" s="147"/>
      <c r="F162" s="147"/>
      <c r="G162" s="57"/>
      <c r="H162" s="48"/>
      <c r="I162" s="48"/>
      <c r="J162" s="48"/>
      <c r="K162" s="48"/>
      <c r="L162" s="48"/>
    </row>
    <row r="163" spans="1:12">
      <c r="A163" s="1"/>
      <c r="B163" s="1"/>
      <c r="C163" s="1"/>
      <c r="D163" s="1"/>
      <c r="E163" s="48"/>
      <c r="F163" s="48"/>
      <c r="G163" s="57"/>
      <c r="H163" s="48"/>
      <c r="I163" s="48"/>
      <c r="J163" s="48"/>
      <c r="K163" s="48"/>
      <c r="L163" s="48"/>
    </row>
    <row r="164" spans="1:12">
      <c r="A164" s="41" t="s">
        <v>111</v>
      </c>
      <c r="B164" s="49">
        <f>AVERAGE(A174:A179)</f>
        <v>2.9499999999999997</v>
      </c>
      <c r="C164" s="1"/>
      <c r="D164" s="48"/>
      <c r="E164" s="48"/>
      <c r="F164" s="48"/>
      <c r="G164" s="57"/>
      <c r="H164" s="48"/>
      <c r="I164" s="48"/>
      <c r="J164" s="48"/>
      <c r="K164" s="48"/>
      <c r="L164" s="48"/>
    </row>
    <row r="165" spans="1:12">
      <c r="A165" s="42" t="s">
        <v>116</v>
      </c>
      <c r="B165" s="49">
        <f>AVERAGE(D13,G13,J13)</f>
        <v>3.3333333333333361E-2</v>
      </c>
      <c r="C165" s="48"/>
      <c r="D165" s="48"/>
      <c r="E165" s="48"/>
      <c r="F165" s="48"/>
      <c r="G165" s="57"/>
      <c r="H165" s="48"/>
      <c r="I165" s="48"/>
      <c r="J165" s="48"/>
      <c r="K165" s="48"/>
      <c r="L165" s="48"/>
    </row>
    <row r="166" spans="1:12">
      <c r="A166" s="54"/>
      <c r="B166" s="70"/>
      <c r="C166" s="48"/>
      <c r="D166" s="48"/>
      <c r="E166" s="48"/>
      <c r="F166" s="48"/>
      <c r="G166" s="57"/>
      <c r="H166" s="48"/>
      <c r="I166" s="48"/>
      <c r="J166" s="48"/>
      <c r="K166" s="48"/>
      <c r="L166" s="48"/>
    </row>
    <row r="167" spans="1:12">
      <c r="A167" s="54"/>
      <c r="B167" s="70"/>
      <c r="C167" s="48"/>
      <c r="D167" s="48"/>
      <c r="E167" s="48"/>
      <c r="F167" s="48"/>
      <c r="G167" s="57"/>
      <c r="H167" s="48"/>
      <c r="I167" s="48"/>
      <c r="J167" s="48"/>
      <c r="K167" s="48"/>
      <c r="L167" s="48"/>
    </row>
    <row r="168" spans="1:12">
      <c r="A168" s="41" t="s">
        <v>112</v>
      </c>
      <c r="B168" s="49">
        <f>B164</f>
        <v>2.9499999999999997</v>
      </c>
      <c r="C168" s="48"/>
      <c r="D168" s="48"/>
      <c r="E168" s="48"/>
      <c r="F168" s="48"/>
      <c r="G168" s="57"/>
      <c r="H168" s="48"/>
      <c r="I168" s="48"/>
      <c r="J168" s="48"/>
      <c r="K168" s="48"/>
      <c r="L168" s="48"/>
    </row>
    <row r="169" spans="1:12">
      <c r="A169" s="41" t="s">
        <v>113</v>
      </c>
      <c r="B169" s="49">
        <f>B164+($B$27*B165)</f>
        <v>2.9661</v>
      </c>
      <c r="C169" s="48"/>
      <c r="D169" s="48"/>
      <c r="E169" s="48"/>
      <c r="F169" s="48"/>
      <c r="G169" s="57"/>
      <c r="H169" s="48"/>
      <c r="I169" s="48"/>
      <c r="J169" s="48"/>
      <c r="K169" s="48"/>
      <c r="L169" s="48"/>
    </row>
    <row r="170" spans="1:12">
      <c r="A170" s="41" t="s">
        <v>114</v>
      </c>
      <c r="B170" s="49">
        <f>B164-($B$27*B165)</f>
        <v>2.9338999999999995</v>
      </c>
      <c r="C170" s="48"/>
      <c r="D170" s="48"/>
      <c r="E170" s="48"/>
      <c r="F170" s="48"/>
      <c r="G170" s="57"/>
      <c r="H170" s="48"/>
      <c r="I170" s="48"/>
      <c r="J170" s="48"/>
      <c r="K170" s="48"/>
      <c r="L170" s="48"/>
    </row>
    <row r="171" spans="1:12">
      <c r="A171" s="48"/>
      <c r="B171" s="48"/>
      <c r="C171" s="48"/>
      <c r="D171" s="48"/>
      <c r="E171" s="48"/>
      <c r="F171" s="48"/>
      <c r="G171" s="57"/>
      <c r="H171" s="48"/>
      <c r="I171" s="48"/>
      <c r="J171" s="48"/>
      <c r="K171" s="48"/>
      <c r="L171" s="48"/>
    </row>
    <row r="172" spans="1:12">
      <c r="A172" s="145" t="s">
        <v>123</v>
      </c>
      <c r="B172" s="145"/>
      <c r="C172" s="145"/>
      <c r="D172" s="145"/>
      <c r="E172" s="48"/>
      <c r="F172" s="48"/>
      <c r="G172" s="57"/>
      <c r="H172" s="48"/>
      <c r="I172" s="48"/>
      <c r="J172" s="48"/>
      <c r="K172" s="48"/>
      <c r="L172" s="48"/>
    </row>
    <row r="173" spans="1:12">
      <c r="A173" s="63" t="s">
        <v>115</v>
      </c>
      <c r="B173" s="63" t="s">
        <v>112</v>
      </c>
      <c r="C173" s="63" t="s">
        <v>113</v>
      </c>
      <c r="D173" s="63" t="s">
        <v>114</v>
      </c>
      <c r="E173" s="48"/>
      <c r="F173" s="48"/>
      <c r="G173" s="57"/>
      <c r="H173" s="48"/>
      <c r="I173" s="48"/>
      <c r="J173" s="48"/>
      <c r="K173" s="48"/>
      <c r="L173" s="48"/>
    </row>
    <row r="174" spans="1:12">
      <c r="A174" s="16">
        <v>2.9</v>
      </c>
      <c r="B174" s="49">
        <f>$B$168</f>
        <v>2.9499999999999997</v>
      </c>
      <c r="C174" s="49">
        <f>$B$169</f>
        <v>2.9661</v>
      </c>
      <c r="D174" s="49">
        <f>$B$170</f>
        <v>2.9338999999999995</v>
      </c>
      <c r="E174" s="48"/>
      <c r="F174" s="48"/>
      <c r="G174" s="57"/>
      <c r="H174" s="48"/>
      <c r="I174" s="48"/>
      <c r="J174" s="48"/>
      <c r="K174" s="48"/>
      <c r="L174" s="48"/>
    </row>
    <row r="175" spans="1:12">
      <c r="A175" s="16">
        <v>2.95</v>
      </c>
      <c r="B175" s="49">
        <f t="shared" ref="B175:B179" si="21">$B$168</f>
        <v>2.9499999999999997</v>
      </c>
      <c r="C175" s="49">
        <f t="shared" ref="C175:C179" si="22">$B$169</f>
        <v>2.9661</v>
      </c>
      <c r="D175" s="49">
        <f t="shared" ref="D175:D179" si="23">$B$170</f>
        <v>2.9338999999999995</v>
      </c>
      <c r="E175" s="48"/>
      <c r="F175" s="48"/>
      <c r="G175" s="57"/>
      <c r="H175" s="48"/>
      <c r="I175" s="48"/>
      <c r="J175" s="48"/>
      <c r="K175" s="48"/>
      <c r="L175" s="48"/>
    </row>
    <row r="176" spans="1:12">
      <c r="A176" s="16">
        <v>2.9</v>
      </c>
      <c r="B176" s="49">
        <f t="shared" si="21"/>
        <v>2.9499999999999997</v>
      </c>
      <c r="C176" s="49">
        <f t="shared" si="22"/>
        <v>2.9661</v>
      </c>
      <c r="D176" s="49">
        <f t="shared" si="23"/>
        <v>2.9338999999999995</v>
      </c>
      <c r="E176" s="48"/>
      <c r="F176" s="48"/>
      <c r="G176" s="57"/>
      <c r="H176" s="48"/>
      <c r="I176" s="48"/>
      <c r="J176" s="48"/>
      <c r="K176" s="48"/>
      <c r="L176" s="48"/>
    </row>
    <row r="177" spans="1:12">
      <c r="A177" s="16">
        <v>2.9</v>
      </c>
      <c r="B177" s="49">
        <f t="shared" si="21"/>
        <v>2.9499999999999997</v>
      </c>
      <c r="C177" s="49">
        <f t="shared" si="22"/>
        <v>2.9661</v>
      </c>
      <c r="D177" s="49">
        <f t="shared" si="23"/>
        <v>2.9338999999999995</v>
      </c>
      <c r="E177" s="48"/>
      <c r="F177" s="48"/>
      <c r="G177" s="57"/>
      <c r="H177" s="48"/>
      <c r="I177" s="48"/>
      <c r="J177" s="48"/>
      <c r="K177" s="48"/>
      <c r="L177" s="48"/>
    </row>
    <row r="178" spans="1:12">
      <c r="A178" s="16">
        <v>3</v>
      </c>
      <c r="B178" s="49">
        <f t="shared" si="21"/>
        <v>2.9499999999999997</v>
      </c>
      <c r="C178" s="49">
        <f t="shared" si="22"/>
        <v>2.9661</v>
      </c>
      <c r="D178" s="49">
        <f t="shared" si="23"/>
        <v>2.9338999999999995</v>
      </c>
      <c r="E178" s="48"/>
      <c r="F178" s="48"/>
      <c r="G178" s="57"/>
      <c r="H178" s="48"/>
      <c r="I178" s="48"/>
      <c r="J178" s="48"/>
      <c r="K178" s="48"/>
      <c r="L178" s="48"/>
    </row>
    <row r="179" spans="1:12">
      <c r="A179" s="16">
        <v>3.05</v>
      </c>
      <c r="B179" s="49">
        <f t="shared" si="21"/>
        <v>2.9499999999999997</v>
      </c>
      <c r="C179" s="49">
        <f t="shared" si="22"/>
        <v>2.9661</v>
      </c>
      <c r="D179" s="49">
        <f t="shared" si="23"/>
        <v>2.9338999999999995</v>
      </c>
      <c r="E179" s="48"/>
      <c r="F179" s="48"/>
      <c r="G179" s="57"/>
      <c r="H179" s="48"/>
      <c r="I179" s="48"/>
      <c r="J179" s="48"/>
      <c r="K179" s="48"/>
      <c r="L179" s="48"/>
    </row>
    <row r="180" spans="1:12">
      <c r="A180" s="35"/>
      <c r="B180" s="70"/>
      <c r="C180" s="70"/>
      <c r="D180" s="70"/>
      <c r="E180" s="48"/>
      <c r="F180" s="48"/>
      <c r="G180" s="57"/>
      <c r="H180" s="48"/>
      <c r="I180" s="48"/>
      <c r="J180" s="48"/>
      <c r="K180" s="48"/>
      <c r="L180" s="48"/>
    </row>
    <row r="181" spans="1:12">
      <c r="A181" s="35"/>
      <c r="B181" s="70"/>
      <c r="C181" s="70"/>
      <c r="D181" s="70"/>
      <c r="E181" s="48"/>
      <c r="F181" s="48"/>
      <c r="G181" s="57"/>
      <c r="H181" s="48"/>
      <c r="I181" s="48"/>
      <c r="J181" s="48"/>
      <c r="K181" s="48"/>
      <c r="L181" s="48"/>
    </row>
    <row r="182" spans="1:12">
      <c r="A182" s="35"/>
      <c r="B182" s="70"/>
      <c r="C182" s="70"/>
      <c r="D182" s="70"/>
      <c r="E182" s="48"/>
      <c r="F182" s="48"/>
      <c r="G182" s="57"/>
      <c r="H182" s="48"/>
      <c r="I182" s="48"/>
      <c r="J182" s="48"/>
      <c r="K182" s="48"/>
      <c r="L182" s="48"/>
    </row>
    <row r="183" spans="1:12">
      <c r="A183" s="35"/>
      <c r="B183" s="70"/>
      <c r="C183" s="70"/>
      <c r="D183" s="70"/>
      <c r="E183" s="48"/>
      <c r="F183" s="48"/>
      <c r="G183" s="57"/>
      <c r="H183" s="48"/>
      <c r="I183" s="48"/>
      <c r="J183" s="48"/>
      <c r="K183" s="48"/>
      <c r="L183" s="48"/>
    </row>
    <row r="184" spans="1:12">
      <c r="A184" s="35"/>
      <c r="B184" s="70"/>
      <c r="C184" s="70"/>
      <c r="D184" s="70"/>
      <c r="E184" s="48"/>
      <c r="F184" s="48"/>
      <c r="G184" s="57"/>
      <c r="H184" s="48"/>
      <c r="I184" s="48"/>
      <c r="J184" s="48"/>
      <c r="K184" s="48"/>
      <c r="L184" s="48"/>
    </row>
    <row r="185" spans="1:12">
      <c r="A185" s="35"/>
      <c r="B185" s="70"/>
      <c r="C185" s="70"/>
      <c r="D185" s="70"/>
      <c r="E185" s="48"/>
      <c r="F185" s="48"/>
      <c r="G185" s="57"/>
      <c r="H185" s="48"/>
      <c r="I185" s="48"/>
      <c r="J185" s="48"/>
      <c r="K185" s="48"/>
      <c r="L185" s="48"/>
    </row>
    <row r="186" spans="1:12">
      <c r="A186" s="35"/>
      <c r="B186" s="70"/>
      <c r="C186" s="70"/>
      <c r="D186" s="70"/>
      <c r="E186" s="48"/>
      <c r="F186" s="48"/>
      <c r="G186" s="57"/>
      <c r="H186" s="48"/>
      <c r="I186" s="48"/>
      <c r="J186" s="48"/>
      <c r="K186" s="48"/>
      <c r="L186" s="48"/>
    </row>
    <row r="187" spans="1:12">
      <c r="A187" s="35"/>
      <c r="B187" s="70"/>
      <c r="C187" s="70"/>
      <c r="D187" s="70"/>
      <c r="E187" s="48"/>
      <c r="F187" s="48"/>
      <c r="G187" s="57"/>
      <c r="H187" s="48"/>
      <c r="I187" s="48"/>
      <c r="J187" s="48"/>
      <c r="K187" s="48"/>
      <c r="L187" s="48"/>
    </row>
    <row r="188" spans="1:12">
      <c r="A188" s="35"/>
      <c r="B188" s="70"/>
      <c r="C188" s="70"/>
      <c r="D188" s="70"/>
      <c r="E188" s="48"/>
      <c r="F188" s="48"/>
      <c r="G188" s="57"/>
      <c r="H188" s="48"/>
      <c r="I188" s="48"/>
      <c r="J188" s="48"/>
      <c r="K188" s="48"/>
      <c r="L188" s="48"/>
    </row>
    <row r="189" spans="1:12">
      <c r="A189" s="35"/>
      <c r="B189" s="70"/>
      <c r="C189" s="70"/>
      <c r="D189" s="70"/>
      <c r="E189" s="48"/>
      <c r="F189" s="48"/>
      <c r="G189" s="57"/>
      <c r="H189" s="48"/>
      <c r="I189" s="48"/>
      <c r="J189" s="48"/>
      <c r="K189" s="48"/>
      <c r="L189" s="48"/>
    </row>
    <row r="190" spans="1:12">
      <c r="A190" s="35"/>
      <c r="B190" s="70"/>
      <c r="C190" s="70"/>
      <c r="D190" s="70"/>
      <c r="E190" s="48"/>
      <c r="F190" s="48"/>
      <c r="G190" s="57"/>
      <c r="H190" s="48"/>
      <c r="I190" s="48"/>
      <c r="J190" s="48"/>
      <c r="K190" s="48"/>
      <c r="L190" s="48"/>
    </row>
    <row r="191" spans="1:12">
      <c r="A191" s="35"/>
      <c r="B191" s="70"/>
      <c r="C191" s="70"/>
      <c r="D191" s="70"/>
      <c r="E191" s="48"/>
      <c r="F191" s="48"/>
      <c r="G191" s="57"/>
      <c r="H191" s="48"/>
      <c r="I191" s="48"/>
      <c r="J191" s="48"/>
      <c r="K191" s="48"/>
      <c r="L191" s="48"/>
    </row>
    <row r="192" spans="1:12">
      <c r="G192" s="57"/>
      <c r="H192" s="48"/>
      <c r="I192" s="48"/>
      <c r="J192" s="48"/>
      <c r="K192" s="48"/>
      <c r="L192" s="48"/>
    </row>
    <row r="193" spans="1:12">
      <c r="G193" s="57"/>
      <c r="H193" s="48"/>
      <c r="I193" s="48"/>
      <c r="J193" s="48"/>
      <c r="K193" s="48"/>
      <c r="L193" s="48"/>
    </row>
    <row r="194" spans="1:12">
      <c r="G194" s="57"/>
      <c r="H194" s="48"/>
      <c r="I194" s="48"/>
      <c r="J194" s="48"/>
      <c r="K194" s="48"/>
      <c r="L194" s="48"/>
    </row>
    <row r="195" spans="1:12">
      <c r="G195" s="57"/>
      <c r="H195" s="48"/>
      <c r="I195" s="48"/>
      <c r="J195" s="48"/>
      <c r="K195" s="48"/>
      <c r="L195" s="48"/>
    </row>
    <row r="196" spans="1:12">
      <c r="G196" s="57"/>
      <c r="H196" s="48"/>
      <c r="I196" s="48"/>
      <c r="J196" s="48"/>
      <c r="K196" s="48"/>
      <c r="L196" s="48"/>
    </row>
    <row r="197" spans="1:12" ht="17.25">
      <c r="A197" s="147" t="s">
        <v>139</v>
      </c>
      <c r="B197" s="147"/>
      <c r="C197" s="147"/>
      <c r="D197" s="147"/>
      <c r="E197" s="147"/>
      <c r="F197" s="147"/>
      <c r="G197" s="57"/>
      <c r="H197" s="48"/>
      <c r="I197" s="48"/>
      <c r="J197" s="48"/>
      <c r="K197" s="48"/>
      <c r="L197" s="48"/>
    </row>
    <row r="198" spans="1:12">
      <c r="A198" s="1"/>
      <c r="B198" s="1"/>
      <c r="C198" s="1"/>
      <c r="D198" s="1"/>
      <c r="E198" s="48"/>
      <c r="F198" s="48"/>
      <c r="G198" s="57"/>
      <c r="H198" s="48"/>
      <c r="I198" s="48"/>
      <c r="J198" s="48"/>
      <c r="K198" s="48"/>
      <c r="L198" s="48"/>
    </row>
    <row r="199" spans="1:12">
      <c r="A199" s="41" t="s">
        <v>111</v>
      </c>
      <c r="B199" s="49">
        <f>AVERAGE(A208:A213)</f>
        <v>2.9666666666666668</v>
      </c>
      <c r="C199" s="1"/>
      <c r="D199" s="48"/>
      <c r="E199" s="48"/>
      <c r="F199" s="48"/>
      <c r="G199" s="57"/>
      <c r="H199" s="48"/>
      <c r="I199" s="48"/>
      <c r="J199" s="48"/>
      <c r="K199" s="48"/>
      <c r="L199" s="48"/>
    </row>
    <row r="200" spans="1:12">
      <c r="A200" s="42" t="s">
        <v>116</v>
      </c>
      <c r="B200" s="49">
        <f>AVERAGE(D14,G14,J14)</f>
        <v>3.3333333333333361E-2</v>
      </c>
      <c r="C200" s="48"/>
      <c r="D200" s="48"/>
      <c r="E200" s="48"/>
      <c r="F200" s="48"/>
      <c r="G200" s="57"/>
      <c r="H200" s="48"/>
      <c r="I200" s="48"/>
      <c r="J200" s="48"/>
      <c r="K200" s="48"/>
      <c r="L200" s="48"/>
    </row>
    <row r="201" spans="1:12">
      <c r="A201" s="54"/>
      <c r="B201" s="70"/>
      <c r="C201" s="48"/>
      <c r="D201" s="48"/>
      <c r="E201" s="48"/>
      <c r="F201" s="48"/>
      <c r="G201" s="57"/>
      <c r="H201" s="48"/>
      <c r="I201" s="48"/>
      <c r="J201" s="48"/>
      <c r="K201" s="48"/>
      <c r="L201" s="48"/>
    </row>
    <row r="202" spans="1:12">
      <c r="A202" s="41" t="s">
        <v>112</v>
      </c>
      <c r="B202" s="49">
        <f>B199</f>
        <v>2.9666666666666668</v>
      </c>
      <c r="C202" s="48"/>
      <c r="D202" s="48"/>
      <c r="E202" s="48"/>
      <c r="F202" s="48"/>
      <c r="G202" s="57"/>
      <c r="H202" s="48"/>
      <c r="I202" s="48"/>
      <c r="J202" s="48"/>
      <c r="K202" s="48"/>
      <c r="L202" s="48"/>
    </row>
    <row r="203" spans="1:12">
      <c r="A203" s="41" t="s">
        <v>113</v>
      </c>
      <c r="B203" s="49">
        <f>B199+($B$27*B200)</f>
        <v>2.982766666666667</v>
      </c>
      <c r="C203" s="48"/>
      <c r="D203" s="48"/>
      <c r="E203" s="48"/>
      <c r="F203" s="48"/>
      <c r="G203" s="57"/>
      <c r="H203" s="48"/>
      <c r="I203" s="48"/>
      <c r="J203" s="48"/>
      <c r="K203" s="48"/>
      <c r="L203" s="48"/>
    </row>
    <row r="204" spans="1:12">
      <c r="A204" s="41" t="s">
        <v>114</v>
      </c>
      <c r="B204" s="49">
        <f>B199-($B$27*B200)</f>
        <v>2.9505666666666666</v>
      </c>
      <c r="C204" s="48"/>
      <c r="D204" s="48"/>
      <c r="E204" s="48"/>
      <c r="F204" s="48"/>
      <c r="G204" s="57"/>
      <c r="H204" s="48"/>
      <c r="I204" s="48"/>
      <c r="J204" s="48"/>
      <c r="K204" s="48"/>
      <c r="L204" s="48"/>
    </row>
    <row r="205" spans="1:12">
      <c r="A205" s="48"/>
      <c r="B205" s="48"/>
      <c r="C205" s="48"/>
      <c r="D205" s="48"/>
      <c r="E205" s="48"/>
      <c r="F205" s="48"/>
      <c r="G205" s="57"/>
      <c r="H205" s="48"/>
      <c r="I205" s="48"/>
      <c r="J205" s="48"/>
      <c r="K205" s="48"/>
      <c r="L205" s="48"/>
    </row>
    <row r="206" spans="1:12">
      <c r="A206" s="145" t="s">
        <v>123</v>
      </c>
      <c r="B206" s="145"/>
      <c r="C206" s="145"/>
      <c r="D206" s="145"/>
      <c r="E206" s="48"/>
      <c r="F206" s="48"/>
      <c r="G206" s="57"/>
      <c r="H206" s="48"/>
      <c r="I206" s="48"/>
      <c r="J206" s="48"/>
      <c r="K206" s="48"/>
      <c r="L206" s="48"/>
    </row>
    <row r="207" spans="1:12">
      <c r="A207" s="63" t="s">
        <v>115</v>
      </c>
      <c r="B207" s="63" t="s">
        <v>112</v>
      </c>
      <c r="C207" s="63" t="s">
        <v>113</v>
      </c>
      <c r="D207" s="63" t="s">
        <v>114</v>
      </c>
      <c r="E207" s="48"/>
      <c r="F207" s="48"/>
      <c r="G207" s="57"/>
      <c r="H207" s="48"/>
      <c r="I207" s="48"/>
      <c r="J207" s="48"/>
      <c r="K207" s="48"/>
      <c r="L207" s="48"/>
    </row>
    <row r="208" spans="1:12">
      <c r="A208" s="16">
        <v>3</v>
      </c>
      <c r="B208" s="49">
        <f>$B$202</f>
        <v>2.9666666666666668</v>
      </c>
      <c r="C208" s="49">
        <f>$B$203</f>
        <v>2.982766666666667</v>
      </c>
      <c r="D208" s="49">
        <f>$B$204</f>
        <v>2.9505666666666666</v>
      </c>
      <c r="E208" s="48"/>
      <c r="F208" s="48"/>
      <c r="G208" s="57"/>
      <c r="H208" s="48"/>
      <c r="I208" s="48"/>
      <c r="J208" s="48"/>
      <c r="K208" s="48"/>
      <c r="L208" s="48"/>
    </row>
    <row r="209" spans="1:12">
      <c r="A209" s="16">
        <v>2.95</v>
      </c>
      <c r="B209" s="49">
        <f t="shared" ref="B209:B213" si="24">$B$202</f>
        <v>2.9666666666666668</v>
      </c>
      <c r="C209" s="49">
        <f t="shared" ref="C209:C213" si="25">$B$203</f>
        <v>2.982766666666667</v>
      </c>
      <c r="D209" s="49">
        <f t="shared" ref="D209:D213" si="26">$B$204</f>
        <v>2.9505666666666666</v>
      </c>
      <c r="E209" s="48"/>
      <c r="F209" s="48"/>
      <c r="G209" s="57"/>
      <c r="H209" s="48"/>
      <c r="I209" s="48"/>
      <c r="J209" s="48"/>
      <c r="K209" s="48"/>
      <c r="L209" s="48"/>
    </row>
    <row r="210" spans="1:12">
      <c r="A210" s="16">
        <v>2.9</v>
      </c>
      <c r="B210" s="49">
        <f t="shared" si="24"/>
        <v>2.9666666666666668</v>
      </c>
      <c r="C210" s="49">
        <f t="shared" si="25"/>
        <v>2.982766666666667</v>
      </c>
      <c r="D210" s="49">
        <f t="shared" si="26"/>
        <v>2.9505666666666666</v>
      </c>
      <c r="E210" s="48"/>
      <c r="F210" s="48"/>
      <c r="G210" s="57"/>
      <c r="H210" s="48"/>
      <c r="I210" s="48"/>
      <c r="J210" s="48"/>
      <c r="K210" s="48"/>
      <c r="L210" s="48"/>
    </row>
    <row r="211" spans="1:12">
      <c r="A211" s="16">
        <v>2.95</v>
      </c>
      <c r="B211" s="49">
        <f t="shared" si="24"/>
        <v>2.9666666666666668</v>
      </c>
      <c r="C211" s="49">
        <f t="shared" si="25"/>
        <v>2.982766666666667</v>
      </c>
      <c r="D211" s="49">
        <f t="shared" si="26"/>
        <v>2.9505666666666666</v>
      </c>
      <c r="E211" s="48"/>
      <c r="F211" s="48"/>
      <c r="G211" s="57"/>
      <c r="H211" s="48"/>
      <c r="I211" s="48"/>
      <c r="J211" s="48"/>
      <c r="K211" s="48"/>
      <c r="L211" s="48"/>
    </row>
    <row r="212" spans="1:12">
      <c r="A212" s="16">
        <v>3</v>
      </c>
      <c r="B212" s="49">
        <f t="shared" si="24"/>
        <v>2.9666666666666668</v>
      </c>
      <c r="C212" s="49">
        <f t="shared" si="25"/>
        <v>2.982766666666667</v>
      </c>
      <c r="D212" s="49">
        <f t="shared" si="26"/>
        <v>2.9505666666666666</v>
      </c>
      <c r="E212" s="48"/>
      <c r="F212" s="48"/>
      <c r="G212" s="57"/>
      <c r="H212" s="48"/>
      <c r="I212" s="48"/>
      <c r="J212" s="48"/>
      <c r="K212" s="48"/>
      <c r="L212" s="48"/>
    </row>
    <row r="213" spans="1:12">
      <c r="A213" s="16">
        <v>3</v>
      </c>
      <c r="B213" s="49">
        <f t="shared" si="24"/>
        <v>2.9666666666666668</v>
      </c>
      <c r="C213" s="49">
        <f t="shared" si="25"/>
        <v>2.982766666666667</v>
      </c>
      <c r="D213" s="49">
        <f t="shared" si="26"/>
        <v>2.9505666666666666</v>
      </c>
      <c r="E213" s="48"/>
      <c r="F213" s="48"/>
      <c r="G213" s="57"/>
      <c r="H213" s="48"/>
      <c r="I213" s="48"/>
      <c r="J213" s="48"/>
      <c r="K213" s="48"/>
      <c r="L213" s="48"/>
    </row>
    <row r="214" spans="1:12">
      <c r="A214" s="35"/>
      <c r="B214" s="70"/>
      <c r="C214" s="70"/>
      <c r="D214" s="70"/>
      <c r="E214" s="48"/>
      <c r="F214" s="48"/>
      <c r="G214" s="57"/>
      <c r="H214" s="48"/>
      <c r="I214" s="48"/>
      <c r="J214" s="48"/>
      <c r="K214" s="48"/>
      <c r="L214" s="48"/>
    </row>
    <row r="215" spans="1:12">
      <c r="A215" s="35"/>
      <c r="B215" s="70"/>
      <c r="C215" s="70"/>
      <c r="D215" s="70"/>
      <c r="E215" s="48"/>
      <c r="F215" s="48"/>
      <c r="G215" s="57"/>
      <c r="H215" s="48"/>
      <c r="I215" s="48"/>
      <c r="J215" s="48"/>
      <c r="K215" s="48"/>
      <c r="L215" s="48"/>
    </row>
    <row r="216" spans="1:12">
      <c r="A216" s="35"/>
      <c r="B216" s="70"/>
      <c r="C216" s="70"/>
      <c r="D216" s="70"/>
      <c r="E216" s="48"/>
      <c r="F216" s="48"/>
      <c r="G216" s="57"/>
      <c r="H216" s="48"/>
      <c r="I216" s="48"/>
      <c r="J216" s="48"/>
      <c r="K216" s="48"/>
      <c r="L216" s="48"/>
    </row>
    <row r="217" spans="1:12">
      <c r="A217" s="35"/>
      <c r="B217" s="70"/>
      <c r="C217" s="70"/>
      <c r="D217" s="70"/>
      <c r="E217" s="48"/>
      <c r="F217" s="48"/>
      <c r="G217" s="57"/>
      <c r="H217" s="48"/>
      <c r="I217" s="48"/>
      <c r="J217" s="48"/>
      <c r="K217" s="48"/>
      <c r="L217" s="48"/>
    </row>
    <row r="218" spans="1:12">
      <c r="A218" s="35"/>
      <c r="B218" s="70"/>
      <c r="C218" s="70"/>
      <c r="D218" s="70"/>
      <c r="E218" s="48"/>
      <c r="F218" s="48"/>
      <c r="G218" s="57"/>
      <c r="H218" s="48"/>
      <c r="I218" s="48"/>
      <c r="J218" s="48"/>
      <c r="K218" s="48"/>
      <c r="L218" s="48"/>
    </row>
    <row r="219" spans="1:12">
      <c r="A219" s="35"/>
      <c r="B219" s="70"/>
      <c r="C219" s="70"/>
      <c r="D219" s="70"/>
      <c r="E219" s="48"/>
      <c r="F219" s="48"/>
      <c r="G219" s="57"/>
      <c r="H219" s="48"/>
      <c r="I219" s="48"/>
      <c r="J219" s="48"/>
      <c r="K219" s="48"/>
      <c r="L219" s="48"/>
    </row>
    <row r="220" spans="1:12">
      <c r="A220" s="48"/>
      <c r="B220" s="48"/>
      <c r="C220" s="48"/>
      <c r="D220" s="48"/>
      <c r="E220" s="48"/>
      <c r="F220" s="48"/>
      <c r="G220" s="57"/>
      <c r="H220" s="48"/>
      <c r="I220" s="48"/>
      <c r="J220" s="48"/>
      <c r="K220" s="48"/>
      <c r="L220" s="48"/>
    </row>
    <row r="221" spans="1:12">
      <c r="A221" s="48"/>
      <c r="B221" s="48"/>
      <c r="C221" s="48"/>
      <c r="D221" s="48"/>
      <c r="E221" s="48"/>
      <c r="F221" s="48"/>
      <c r="G221" s="57"/>
      <c r="H221" s="48"/>
      <c r="I221" s="48"/>
      <c r="J221" s="48"/>
      <c r="K221" s="48"/>
      <c r="L221" s="48"/>
    </row>
    <row r="222" spans="1:12">
      <c r="A222" s="48"/>
      <c r="B222" s="48"/>
      <c r="C222" s="48"/>
      <c r="D222" s="48"/>
      <c r="E222" s="48"/>
      <c r="F222" s="48"/>
      <c r="G222" s="57"/>
      <c r="H222" s="48"/>
      <c r="I222" s="48"/>
      <c r="J222" s="48"/>
      <c r="K222" s="48"/>
      <c r="L222" s="48"/>
    </row>
    <row r="223" spans="1:12">
      <c r="A223" s="48"/>
      <c r="B223" s="48"/>
      <c r="C223" s="48"/>
      <c r="D223" s="48"/>
      <c r="E223" s="48"/>
      <c r="F223" s="48"/>
      <c r="G223" s="57"/>
      <c r="H223" s="48"/>
      <c r="I223" s="48"/>
      <c r="J223" s="48"/>
      <c r="K223" s="48"/>
      <c r="L223" s="48"/>
    </row>
    <row r="224" spans="1:12">
      <c r="A224" s="48"/>
      <c r="B224" s="48"/>
      <c r="C224" s="48"/>
      <c r="D224" s="48"/>
      <c r="E224" s="48"/>
      <c r="F224" s="48"/>
      <c r="G224" s="57"/>
      <c r="H224" s="48"/>
      <c r="I224" s="48"/>
      <c r="J224" s="48"/>
      <c r="K224" s="48"/>
      <c r="L224" s="48"/>
    </row>
    <row r="225" spans="1:12">
      <c r="A225" s="48"/>
      <c r="B225" s="48"/>
      <c r="C225" s="48"/>
      <c r="D225" s="48"/>
      <c r="E225" s="48"/>
      <c r="F225" s="48"/>
      <c r="G225" s="57"/>
      <c r="H225" s="48"/>
      <c r="I225" s="48"/>
      <c r="J225" s="48"/>
      <c r="K225" s="48"/>
      <c r="L225" s="48"/>
    </row>
    <row r="226" spans="1:12">
      <c r="A226" s="48"/>
      <c r="B226" s="48"/>
      <c r="C226" s="48"/>
      <c r="D226" s="48"/>
      <c r="E226" s="48"/>
      <c r="F226" s="48"/>
      <c r="G226" s="57"/>
      <c r="H226" s="48"/>
      <c r="I226" s="48"/>
      <c r="J226" s="48"/>
      <c r="K226" s="48"/>
      <c r="L226" s="48"/>
    </row>
    <row r="227" spans="1:12">
      <c r="A227" s="48"/>
      <c r="B227" s="48"/>
      <c r="C227" s="48"/>
      <c r="D227" s="48"/>
      <c r="E227" s="48"/>
      <c r="F227" s="48"/>
      <c r="G227" s="57"/>
      <c r="H227" s="48"/>
      <c r="I227" s="48"/>
      <c r="J227" s="48"/>
      <c r="K227" s="48"/>
      <c r="L227" s="48"/>
    </row>
    <row r="228" spans="1:12">
      <c r="A228" s="48"/>
      <c r="B228" s="48"/>
      <c r="C228" s="48"/>
      <c r="D228" s="48"/>
      <c r="E228" s="48"/>
      <c r="F228" s="48"/>
      <c r="G228" s="57"/>
      <c r="H228" s="48"/>
      <c r="I228" s="48"/>
      <c r="J228" s="48"/>
      <c r="K228" s="48"/>
      <c r="L228" s="48"/>
    </row>
    <row r="229" spans="1:12">
      <c r="A229" s="48"/>
      <c r="B229" s="48"/>
      <c r="C229" s="48"/>
      <c r="D229" s="48"/>
      <c r="E229" s="48"/>
      <c r="F229" s="48"/>
      <c r="G229" s="57"/>
      <c r="H229" s="48"/>
      <c r="I229" s="48"/>
      <c r="J229" s="48"/>
      <c r="K229" s="48"/>
      <c r="L229" s="48"/>
    </row>
    <row r="230" spans="1:12">
      <c r="A230" s="48"/>
      <c r="B230" s="48"/>
      <c r="C230" s="48"/>
      <c r="D230" s="48"/>
      <c r="E230" s="48"/>
      <c r="F230" s="48"/>
      <c r="G230" s="57"/>
      <c r="H230" s="48"/>
      <c r="I230" s="48"/>
      <c r="J230" s="48"/>
      <c r="K230" s="48"/>
      <c r="L230" s="48"/>
    </row>
    <row r="231" spans="1:12">
      <c r="A231" s="48"/>
      <c r="B231" s="48"/>
      <c r="C231" s="48"/>
      <c r="D231" s="48"/>
      <c r="E231" s="48"/>
      <c r="F231" s="48"/>
      <c r="G231" s="57"/>
      <c r="H231" s="48"/>
      <c r="I231" s="48"/>
      <c r="J231" s="48"/>
      <c r="K231" s="48"/>
      <c r="L231" s="48"/>
    </row>
    <row r="232" spans="1:12">
      <c r="A232" s="48"/>
      <c r="B232" s="48"/>
      <c r="C232" s="48"/>
      <c r="D232" s="48"/>
      <c r="E232" s="48"/>
      <c r="F232" s="48"/>
      <c r="G232" s="57"/>
      <c r="H232" s="48"/>
      <c r="I232" s="48"/>
      <c r="J232" s="48"/>
      <c r="K232" s="48"/>
      <c r="L232" s="48"/>
    </row>
    <row r="233" spans="1:12">
      <c r="A233" s="48"/>
      <c r="B233" s="48"/>
      <c r="C233" s="48"/>
      <c r="D233" s="48"/>
      <c r="E233" s="48"/>
      <c r="F233" s="48"/>
      <c r="G233" s="57"/>
      <c r="H233" s="48"/>
      <c r="I233" s="48"/>
      <c r="J233" s="48"/>
      <c r="K233" s="48"/>
      <c r="L233" s="48"/>
    </row>
    <row r="234" spans="1:12">
      <c r="A234" s="48"/>
      <c r="B234" s="48"/>
      <c r="C234" s="48"/>
      <c r="D234" s="48"/>
      <c r="E234" s="48"/>
      <c r="F234" s="48"/>
      <c r="G234" s="57"/>
      <c r="H234" s="48"/>
      <c r="I234" s="48"/>
      <c r="J234" s="48"/>
      <c r="K234" s="48"/>
      <c r="L234" s="48"/>
    </row>
    <row r="235" spans="1:12" ht="17.25">
      <c r="A235" s="147" t="s">
        <v>140</v>
      </c>
      <c r="B235" s="147"/>
      <c r="C235" s="147"/>
      <c r="D235" s="147"/>
      <c r="E235" s="147"/>
      <c r="F235" s="147"/>
      <c r="G235" s="57"/>
      <c r="H235" s="48"/>
      <c r="I235" s="48"/>
      <c r="J235" s="48"/>
      <c r="K235" s="48"/>
      <c r="L235" s="48"/>
    </row>
    <row r="236" spans="1:12">
      <c r="A236" s="1"/>
      <c r="B236" s="1"/>
      <c r="C236" s="1"/>
      <c r="D236" s="1"/>
      <c r="E236" s="48"/>
      <c r="F236" s="48"/>
      <c r="G236" s="57"/>
      <c r="H236" s="48"/>
      <c r="I236" s="48"/>
      <c r="J236" s="48"/>
      <c r="K236" s="48"/>
      <c r="L236" s="48"/>
    </row>
    <row r="237" spans="1:12">
      <c r="A237" s="41" t="s">
        <v>111</v>
      </c>
      <c r="B237" s="49">
        <f>AVERAGE(A246:A251)</f>
        <v>2.9</v>
      </c>
      <c r="C237" s="1"/>
      <c r="D237" s="48"/>
      <c r="E237" s="48"/>
      <c r="F237" s="48"/>
      <c r="G237" s="57"/>
      <c r="H237" s="48"/>
      <c r="I237" s="48"/>
      <c r="J237" s="48"/>
      <c r="K237" s="48"/>
      <c r="L237" s="48"/>
    </row>
    <row r="238" spans="1:12">
      <c r="A238" s="42" t="s">
        <v>116</v>
      </c>
      <c r="B238" s="49">
        <f>AVERAGE(D15,G15,J15)</f>
        <v>6.6666666666666874E-2</v>
      </c>
      <c r="C238" s="48"/>
      <c r="D238" s="48"/>
      <c r="E238" s="48"/>
      <c r="F238" s="48"/>
      <c r="G238" s="57"/>
      <c r="H238" s="48"/>
      <c r="I238" s="48"/>
      <c r="J238" s="48"/>
      <c r="K238" s="48"/>
      <c r="L238" s="48"/>
    </row>
    <row r="239" spans="1:12">
      <c r="A239" s="54"/>
      <c r="B239" s="70"/>
      <c r="C239" s="48"/>
      <c r="D239" s="48"/>
      <c r="E239" s="48"/>
      <c r="F239" s="48"/>
      <c r="G239" s="57"/>
      <c r="H239" s="48"/>
      <c r="I239" s="48"/>
      <c r="J239" s="48"/>
      <c r="K239" s="48"/>
      <c r="L239" s="48"/>
    </row>
    <row r="240" spans="1:12">
      <c r="A240" s="41" t="s">
        <v>112</v>
      </c>
      <c r="B240" s="49">
        <f>B237</f>
        <v>2.9</v>
      </c>
      <c r="C240" s="48"/>
      <c r="D240" s="48"/>
      <c r="E240" s="48"/>
      <c r="F240" s="48"/>
      <c r="G240" s="57"/>
      <c r="H240" s="48"/>
      <c r="I240" s="48"/>
      <c r="J240" s="48"/>
      <c r="K240" s="48"/>
      <c r="L240" s="48"/>
    </row>
    <row r="241" spans="1:12">
      <c r="A241" s="41" t="s">
        <v>113</v>
      </c>
      <c r="B241" s="49">
        <f>B237+($B$27*B238)</f>
        <v>2.9321999999999999</v>
      </c>
      <c r="C241" s="48"/>
      <c r="D241" s="48"/>
      <c r="E241" s="48"/>
      <c r="F241" s="48"/>
      <c r="G241" s="57"/>
      <c r="H241" s="48"/>
      <c r="I241" s="48"/>
      <c r="J241" s="48"/>
      <c r="K241" s="48"/>
      <c r="L241" s="48"/>
    </row>
    <row r="242" spans="1:12">
      <c r="A242" s="41" t="s">
        <v>114</v>
      </c>
      <c r="B242" s="49">
        <f>B237-($B$27*B238)</f>
        <v>2.8677999999999999</v>
      </c>
      <c r="C242" s="48"/>
      <c r="D242" s="48"/>
      <c r="E242" s="48"/>
      <c r="F242" s="48"/>
      <c r="G242" s="57"/>
      <c r="H242" s="48"/>
      <c r="I242" s="48"/>
      <c r="J242" s="48"/>
      <c r="K242" s="48"/>
      <c r="L242" s="48"/>
    </row>
    <row r="243" spans="1:12">
      <c r="A243" s="48"/>
      <c r="B243" s="48"/>
      <c r="C243" s="48"/>
      <c r="D243" s="48"/>
      <c r="E243" s="48"/>
      <c r="F243" s="48"/>
      <c r="G243" s="57"/>
      <c r="H243" s="48"/>
      <c r="I243" s="48"/>
      <c r="J243" s="48"/>
      <c r="K243" s="48"/>
      <c r="L243" s="48"/>
    </row>
    <row r="244" spans="1:12">
      <c r="A244" s="145" t="s">
        <v>123</v>
      </c>
      <c r="B244" s="145"/>
      <c r="C244" s="145"/>
      <c r="D244" s="145"/>
      <c r="E244" s="48"/>
      <c r="F244" s="48"/>
      <c r="G244" s="57"/>
      <c r="H244" s="48"/>
      <c r="I244" s="48"/>
      <c r="J244" s="48"/>
      <c r="K244" s="48"/>
      <c r="L244" s="48"/>
    </row>
    <row r="245" spans="1:12">
      <c r="A245" s="63" t="s">
        <v>115</v>
      </c>
      <c r="B245" s="63" t="s">
        <v>112</v>
      </c>
      <c r="C245" s="63" t="s">
        <v>113</v>
      </c>
      <c r="D245" s="63" t="s">
        <v>114</v>
      </c>
      <c r="E245" s="48"/>
      <c r="F245" s="48"/>
      <c r="G245" s="57"/>
      <c r="H245" s="48"/>
      <c r="I245" s="48"/>
      <c r="J245" s="48"/>
      <c r="K245" s="48"/>
      <c r="L245" s="48"/>
    </row>
    <row r="246" spans="1:12">
      <c r="A246" s="17">
        <v>2.95</v>
      </c>
      <c r="B246" s="49">
        <f>$B$240</f>
        <v>2.9</v>
      </c>
      <c r="C246" s="49">
        <f>$B$241</f>
        <v>2.9321999999999999</v>
      </c>
      <c r="D246" s="49">
        <f>$B$242</f>
        <v>2.8677999999999999</v>
      </c>
      <c r="E246" s="48"/>
      <c r="F246" s="48"/>
      <c r="G246" s="57"/>
      <c r="H246" s="48"/>
      <c r="I246" s="48"/>
      <c r="J246" s="48"/>
      <c r="K246" s="48"/>
      <c r="L246" s="48"/>
    </row>
    <row r="247" spans="1:12">
      <c r="A247" s="17">
        <v>2.9</v>
      </c>
      <c r="B247" s="49">
        <f t="shared" ref="B247:B251" si="27">$B$240</f>
        <v>2.9</v>
      </c>
      <c r="C247" s="49">
        <f t="shared" ref="C247:C251" si="28">$B$241</f>
        <v>2.9321999999999999</v>
      </c>
      <c r="D247" s="49">
        <f t="shared" ref="D247:D251" si="29">$B$242</f>
        <v>2.8677999999999999</v>
      </c>
      <c r="E247" s="48"/>
      <c r="F247" s="48"/>
      <c r="G247" s="57"/>
      <c r="H247" s="48"/>
      <c r="I247" s="48"/>
      <c r="J247" s="48"/>
      <c r="K247" s="48"/>
      <c r="L247" s="48"/>
    </row>
    <row r="248" spans="1:12">
      <c r="A248" s="17">
        <v>2.8</v>
      </c>
      <c r="B248" s="49">
        <f t="shared" si="27"/>
        <v>2.9</v>
      </c>
      <c r="C248" s="49">
        <f t="shared" si="28"/>
        <v>2.9321999999999999</v>
      </c>
      <c r="D248" s="49">
        <f t="shared" si="29"/>
        <v>2.8677999999999999</v>
      </c>
      <c r="E248" s="48"/>
      <c r="F248" s="48"/>
      <c r="G248" s="57"/>
      <c r="H248" s="48"/>
      <c r="I248" s="48"/>
      <c r="J248" s="48"/>
      <c r="K248" s="48"/>
      <c r="L248" s="48"/>
    </row>
    <row r="249" spans="1:12">
      <c r="A249" s="17">
        <v>2.85</v>
      </c>
      <c r="B249" s="49">
        <f t="shared" si="27"/>
        <v>2.9</v>
      </c>
      <c r="C249" s="49">
        <f t="shared" si="28"/>
        <v>2.9321999999999999</v>
      </c>
      <c r="D249" s="49">
        <f t="shared" si="29"/>
        <v>2.8677999999999999</v>
      </c>
      <c r="E249" s="48"/>
      <c r="F249" s="48"/>
      <c r="G249" s="57"/>
      <c r="H249" s="48"/>
      <c r="I249" s="48"/>
      <c r="J249" s="48"/>
      <c r="K249" s="48"/>
      <c r="L249" s="48"/>
    </row>
    <row r="250" spans="1:12">
      <c r="A250" s="17">
        <v>3</v>
      </c>
      <c r="B250" s="49">
        <f t="shared" si="27"/>
        <v>2.9</v>
      </c>
      <c r="C250" s="49">
        <f t="shared" si="28"/>
        <v>2.9321999999999999</v>
      </c>
      <c r="D250" s="49">
        <f t="shared" si="29"/>
        <v>2.8677999999999999</v>
      </c>
      <c r="E250" s="48"/>
      <c r="F250" s="48"/>
      <c r="G250" s="57"/>
      <c r="H250" s="48"/>
      <c r="I250" s="48"/>
      <c r="J250" s="48"/>
      <c r="K250" s="48"/>
      <c r="L250" s="48"/>
    </row>
    <row r="251" spans="1:12">
      <c r="A251" s="17">
        <v>2.9</v>
      </c>
      <c r="B251" s="49">
        <f t="shared" si="27"/>
        <v>2.9</v>
      </c>
      <c r="C251" s="49">
        <f t="shared" si="28"/>
        <v>2.9321999999999999</v>
      </c>
      <c r="D251" s="49">
        <f t="shared" si="29"/>
        <v>2.8677999999999999</v>
      </c>
      <c r="E251" s="48"/>
      <c r="F251" s="48"/>
      <c r="G251" s="57"/>
      <c r="H251" s="48"/>
      <c r="I251" s="48"/>
      <c r="J251" s="48"/>
      <c r="K251" s="48"/>
      <c r="L251" s="48"/>
    </row>
    <row r="252" spans="1:12">
      <c r="A252" s="48"/>
      <c r="B252" s="48"/>
      <c r="C252" s="48"/>
      <c r="D252" s="48"/>
      <c r="E252" s="48"/>
      <c r="F252" s="48"/>
      <c r="G252" s="57"/>
      <c r="H252" s="48"/>
      <c r="I252" s="48"/>
      <c r="J252" s="48"/>
      <c r="K252" s="48"/>
      <c r="L252" s="48"/>
    </row>
    <row r="253" spans="1:12">
      <c r="A253" s="48"/>
      <c r="B253" s="48"/>
      <c r="C253" s="48"/>
      <c r="D253" s="48"/>
      <c r="E253" s="48"/>
      <c r="F253" s="48"/>
      <c r="G253" s="57"/>
      <c r="H253" s="48"/>
      <c r="I253" s="48"/>
      <c r="J253" s="48"/>
      <c r="K253" s="48"/>
      <c r="L253" s="48"/>
    </row>
    <row r="254" spans="1:12">
      <c r="A254" s="48"/>
      <c r="B254" s="48"/>
      <c r="C254" s="48"/>
      <c r="D254" s="48"/>
      <c r="E254" s="48"/>
      <c r="F254" s="48"/>
      <c r="G254" s="57"/>
      <c r="H254" s="48"/>
      <c r="I254" s="48"/>
      <c r="J254" s="48"/>
      <c r="K254" s="48"/>
      <c r="L254" s="48"/>
    </row>
    <row r="255" spans="1:12">
      <c r="A255" s="48"/>
      <c r="B255" s="48"/>
      <c r="C255" s="48"/>
      <c r="D255" s="48"/>
      <c r="E255" s="48"/>
      <c r="F255" s="48"/>
      <c r="G255" s="57"/>
      <c r="H255" s="48"/>
      <c r="I255" s="48"/>
      <c r="J255" s="48"/>
      <c r="K255" s="48"/>
      <c r="L255" s="48"/>
    </row>
    <row r="256" spans="1:12">
      <c r="A256" s="48"/>
      <c r="B256" s="48"/>
      <c r="C256" s="48"/>
      <c r="D256" s="48"/>
      <c r="E256" s="48"/>
      <c r="F256" s="48"/>
      <c r="G256" s="57"/>
      <c r="H256" s="48"/>
      <c r="I256" s="48"/>
      <c r="J256" s="48"/>
      <c r="K256" s="48"/>
      <c r="L256" s="48"/>
    </row>
    <row r="257" spans="1:12">
      <c r="A257" s="48"/>
      <c r="B257" s="48"/>
      <c r="C257" s="48"/>
      <c r="D257" s="48"/>
      <c r="E257" s="48"/>
      <c r="F257" s="48"/>
      <c r="G257" s="57"/>
      <c r="H257" s="48"/>
      <c r="I257" s="48"/>
      <c r="J257" s="48"/>
      <c r="K257" s="48"/>
      <c r="L257" s="48"/>
    </row>
    <row r="258" spans="1:12">
      <c r="A258" s="48"/>
      <c r="B258" s="48"/>
      <c r="C258" s="48"/>
      <c r="D258" s="48"/>
      <c r="E258" s="48"/>
      <c r="F258" s="48"/>
      <c r="G258" s="57"/>
      <c r="H258" s="48"/>
      <c r="I258" s="48"/>
      <c r="J258" s="48"/>
      <c r="K258" s="48"/>
      <c r="L258" s="48"/>
    </row>
    <row r="259" spans="1:12">
      <c r="A259" s="48"/>
      <c r="B259" s="48"/>
      <c r="C259" s="48"/>
      <c r="D259" s="48"/>
      <c r="E259" s="48"/>
      <c r="F259" s="48"/>
      <c r="G259" s="57"/>
      <c r="H259" s="48"/>
      <c r="I259" s="48"/>
      <c r="J259" s="48"/>
      <c r="K259" s="48"/>
      <c r="L259" s="48"/>
    </row>
    <row r="260" spans="1:12">
      <c r="A260" s="48"/>
      <c r="B260" s="48"/>
      <c r="C260" s="48"/>
      <c r="D260" s="48"/>
      <c r="E260" s="48"/>
      <c r="F260" s="48"/>
      <c r="G260" s="57"/>
      <c r="H260" s="48"/>
      <c r="I260" s="48"/>
      <c r="J260" s="48"/>
      <c r="K260" s="48"/>
      <c r="L260" s="48"/>
    </row>
    <row r="261" spans="1:12">
      <c r="A261" s="48"/>
      <c r="B261" s="48"/>
      <c r="C261" s="48"/>
      <c r="D261" s="48"/>
      <c r="E261" s="48"/>
      <c r="F261" s="48"/>
      <c r="G261" s="57"/>
      <c r="H261" s="48"/>
      <c r="I261" s="48"/>
      <c r="J261" s="48"/>
      <c r="K261" s="48"/>
      <c r="L261" s="48"/>
    </row>
    <row r="262" spans="1:12">
      <c r="A262" s="48"/>
      <c r="B262" s="48"/>
      <c r="C262" s="48"/>
      <c r="D262" s="48"/>
      <c r="E262" s="48"/>
      <c r="F262" s="48"/>
      <c r="G262" s="57"/>
      <c r="H262" s="48"/>
      <c r="I262" s="48"/>
      <c r="J262" s="48"/>
      <c r="K262" s="48"/>
      <c r="L262" s="48"/>
    </row>
    <row r="263" spans="1:12">
      <c r="A263" s="48"/>
      <c r="B263" s="48"/>
      <c r="C263" s="48"/>
      <c r="D263" s="48"/>
      <c r="E263" s="48"/>
      <c r="F263" s="48"/>
      <c r="G263" s="57"/>
      <c r="H263" s="48"/>
      <c r="I263" s="48"/>
      <c r="J263" s="48"/>
      <c r="K263" s="48"/>
      <c r="L263" s="48"/>
    </row>
    <row r="264" spans="1:12">
      <c r="A264" s="48"/>
      <c r="B264" s="48"/>
      <c r="C264" s="48"/>
      <c r="D264" s="48"/>
      <c r="E264" s="48"/>
      <c r="F264" s="48"/>
      <c r="G264" s="57"/>
      <c r="H264" s="48"/>
      <c r="I264" s="48"/>
      <c r="J264" s="48"/>
      <c r="K264" s="48"/>
      <c r="L264" s="48"/>
    </row>
    <row r="265" spans="1:12">
      <c r="A265" s="48"/>
      <c r="B265" s="48"/>
      <c r="C265" s="48"/>
      <c r="D265" s="48"/>
      <c r="E265" s="48"/>
      <c r="F265" s="48"/>
      <c r="G265" s="57"/>
      <c r="H265" s="48"/>
      <c r="I265" s="48"/>
      <c r="J265" s="48"/>
      <c r="K265" s="48"/>
      <c r="L265" s="48"/>
    </row>
    <row r="266" spans="1:12">
      <c r="A266" s="48"/>
      <c r="B266" s="48"/>
      <c r="C266" s="48"/>
      <c r="D266" s="48"/>
      <c r="E266" s="48"/>
      <c r="F266" s="48"/>
      <c r="G266" s="57"/>
      <c r="H266" s="48"/>
      <c r="I266" s="48"/>
      <c r="J266" s="48"/>
      <c r="K266" s="48"/>
      <c r="L266" s="48"/>
    </row>
    <row r="267" spans="1:12">
      <c r="A267" s="48"/>
      <c r="B267" s="48"/>
      <c r="C267" s="48"/>
      <c r="D267" s="48"/>
      <c r="E267" s="48"/>
      <c r="F267" s="48"/>
      <c r="G267" s="57"/>
      <c r="H267" s="48"/>
      <c r="I267" s="48"/>
      <c r="J267" s="48"/>
      <c r="K267" s="48"/>
      <c r="L267" s="48"/>
    </row>
    <row r="268" spans="1:12" ht="17.25">
      <c r="A268" s="147" t="s">
        <v>141</v>
      </c>
      <c r="B268" s="147"/>
      <c r="C268" s="147"/>
      <c r="D268" s="147"/>
      <c r="E268" s="147"/>
      <c r="F268" s="147"/>
      <c r="G268" s="57"/>
      <c r="H268" s="48"/>
      <c r="I268" s="48"/>
      <c r="J268" s="48"/>
      <c r="K268" s="48"/>
      <c r="L268" s="48"/>
    </row>
    <row r="269" spans="1:12">
      <c r="A269" s="1"/>
      <c r="B269" s="1"/>
      <c r="C269" s="1"/>
      <c r="D269" s="1"/>
      <c r="E269" s="48"/>
      <c r="F269" s="48"/>
      <c r="G269" s="57"/>
      <c r="H269" s="48"/>
      <c r="I269" s="48"/>
      <c r="J269" s="48"/>
      <c r="K269" s="48"/>
      <c r="L269" s="48"/>
    </row>
    <row r="270" spans="1:12">
      <c r="A270" s="41" t="s">
        <v>111</v>
      </c>
      <c r="B270" s="49">
        <f>AVERAGE(A281:A286)</f>
        <v>3.3249999999999997</v>
      </c>
      <c r="C270" s="1"/>
      <c r="D270" s="48"/>
      <c r="E270" s="48"/>
      <c r="F270" s="48"/>
      <c r="G270" s="57"/>
      <c r="H270" s="48"/>
      <c r="I270" s="48"/>
      <c r="J270" s="48"/>
      <c r="K270" s="48"/>
      <c r="L270" s="48"/>
    </row>
    <row r="271" spans="1:12">
      <c r="A271" s="42" t="s">
        <v>116</v>
      </c>
      <c r="B271" s="49">
        <f>AVERAGE(D16,G16,J16)</f>
        <v>5.0000000000000121E-2</v>
      </c>
      <c r="C271" s="48"/>
      <c r="D271" s="48"/>
      <c r="E271" s="48"/>
      <c r="F271" s="48"/>
      <c r="G271" s="57"/>
      <c r="H271" s="48"/>
      <c r="I271" s="48"/>
      <c r="J271" s="48"/>
      <c r="K271" s="48"/>
      <c r="L271" s="48"/>
    </row>
    <row r="272" spans="1:12">
      <c r="A272" s="84"/>
      <c r="B272" s="70"/>
      <c r="C272" s="48"/>
      <c r="D272" s="48"/>
      <c r="E272" s="48"/>
      <c r="F272" s="48"/>
      <c r="G272" s="57"/>
      <c r="H272" s="48"/>
      <c r="I272" s="48"/>
      <c r="J272" s="48"/>
      <c r="K272" s="48"/>
      <c r="L272" s="48"/>
    </row>
    <row r="273" spans="1:12">
      <c r="A273" s="84"/>
      <c r="B273" s="70"/>
      <c r="C273" s="48"/>
      <c r="D273" s="48"/>
      <c r="E273" s="48"/>
      <c r="F273" s="48"/>
      <c r="G273" s="57"/>
      <c r="H273" s="48"/>
      <c r="I273" s="48"/>
      <c r="J273" s="48"/>
      <c r="K273" s="48"/>
      <c r="L273" s="48"/>
    </row>
    <row r="274" spans="1:12">
      <c r="A274" s="84"/>
      <c r="B274" s="70"/>
      <c r="C274" s="48"/>
      <c r="D274" s="48"/>
      <c r="E274" s="48"/>
      <c r="F274" s="48"/>
      <c r="G274" s="57"/>
      <c r="H274" s="48"/>
      <c r="I274" s="48"/>
      <c r="J274" s="48"/>
      <c r="K274" s="48"/>
      <c r="L274" s="48"/>
    </row>
    <row r="275" spans="1:12">
      <c r="A275" s="41" t="s">
        <v>112</v>
      </c>
      <c r="B275" s="49">
        <f>B270</f>
        <v>3.3249999999999997</v>
      </c>
      <c r="C275" s="48"/>
      <c r="D275" s="48"/>
      <c r="E275" s="48"/>
      <c r="F275" s="48"/>
      <c r="G275" s="57"/>
      <c r="H275" s="48"/>
      <c r="I275" s="48"/>
      <c r="J275" s="48"/>
      <c r="K275" s="48"/>
      <c r="L275" s="48"/>
    </row>
    <row r="276" spans="1:12">
      <c r="A276" s="41" t="s">
        <v>113</v>
      </c>
      <c r="B276" s="49">
        <f>B270+($B$27*B271)</f>
        <v>3.3491499999999998</v>
      </c>
      <c r="C276" s="48"/>
      <c r="D276" s="48"/>
      <c r="E276" s="48"/>
      <c r="F276" s="48"/>
      <c r="G276" s="57"/>
      <c r="H276" s="48"/>
      <c r="I276" s="48"/>
      <c r="J276" s="48"/>
      <c r="K276" s="48"/>
      <c r="L276" s="48"/>
    </row>
    <row r="277" spans="1:12">
      <c r="A277" s="41" t="s">
        <v>114</v>
      </c>
      <c r="B277" s="49">
        <f>B270-($B$27*B271)</f>
        <v>3.3008499999999996</v>
      </c>
      <c r="C277" s="48"/>
      <c r="D277" s="48"/>
      <c r="E277" s="48"/>
      <c r="F277" s="48"/>
      <c r="G277" s="57"/>
      <c r="H277" s="48"/>
      <c r="I277" s="48"/>
      <c r="J277" s="48"/>
      <c r="K277" s="48"/>
      <c r="L277" s="48"/>
    </row>
    <row r="278" spans="1:12">
      <c r="A278" s="48"/>
      <c r="B278" s="48"/>
      <c r="C278" s="48"/>
      <c r="D278" s="48"/>
      <c r="E278" s="48"/>
      <c r="F278" s="48"/>
      <c r="G278" s="57"/>
      <c r="H278" s="48"/>
      <c r="I278" s="48"/>
      <c r="J278" s="48"/>
      <c r="K278" s="48"/>
      <c r="L278" s="48"/>
    </row>
    <row r="279" spans="1:12">
      <c r="A279" s="145" t="s">
        <v>123</v>
      </c>
      <c r="B279" s="145"/>
      <c r="C279" s="145"/>
      <c r="D279" s="145"/>
      <c r="E279" s="48"/>
      <c r="F279" s="48"/>
      <c r="G279" s="57"/>
      <c r="H279" s="48"/>
      <c r="I279" s="48"/>
      <c r="J279" s="48"/>
      <c r="K279" s="48"/>
      <c r="L279" s="48"/>
    </row>
    <row r="280" spans="1:12">
      <c r="A280" s="63" t="s">
        <v>115</v>
      </c>
      <c r="B280" s="63" t="s">
        <v>112</v>
      </c>
      <c r="C280" s="63" t="s">
        <v>113</v>
      </c>
      <c r="D280" s="63" t="s">
        <v>114</v>
      </c>
      <c r="E280" s="48"/>
      <c r="F280" s="48"/>
      <c r="G280" s="57"/>
      <c r="H280" s="48"/>
      <c r="I280" s="48"/>
      <c r="J280" s="48"/>
      <c r="K280" s="48"/>
      <c r="L280" s="48"/>
    </row>
    <row r="281" spans="1:12">
      <c r="A281" s="16">
        <v>3.35</v>
      </c>
      <c r="B281" s="49">
        <f>$B$275</f>
        <v>3.3249999999999997</v>
      </c>
      <c r="C281" s="49">
        <f>$B$276</f>
        <v>3.3491499999999998</v>
      </c>
      <c r="D281" s="49">
        <f>$B$277</f>
        <v>3.3008499999999996</v>
      </c>
      <c r="E281" s="48"/>
      <c r="F281" s="48"/>
      <c r="G281" s="57"/>
      <c r="H281" s="48"/>
      <c r="I281" s="48"/>
      <c r="J281" s="48"/>
      <c r="K281" s="48"/>
      <c r="L281" s="48"/>
    </row>
    <row r="282" spans="1:12">
      <c r="A282" s="16">
        <v>3.3</v>
      </c>
      <c r="B282" s="49">
        <f t="shared" ref="B282:B286" si="30">$B$275</f>
        <v>3.3249999999999997</v>
      </c>
      <c r="C282" s="49">
        <f t="shared" ref="C282:C286" si="31">$B$276</f>
        <v>3.3491499999999998</v>
      </c>
      <c r="D282" s="49">
        <f t="shared" ref="D282:D286" si="32">$B$277</f>
        <v>3.3008499999999996</v>
      </c>
      <c r="E282" s="48"/>
      <c r="F282" s="48"/>
      <c r="G282" s="57"/>
      <c r="H282" s="48"/>
      <c r="I282" s="48"/>
      <c r="J282" s="48"/>
      <c r="K282" s="48"/>
      <c r="L282" s="48"/>
    </row>
    <row r="283" spans="1:12">
      <c r="A283" s="17">
        <v>3.3</v>
      </c>
      <c r="B283" s="49">
        <f t="shared" si="30"/>
        <v>3.3249999999999997</v>
      </c>
      <c r="C283" s="49">
        <f t="shared" si="31"/>
        <v>3.3491499999999998</v>
      </c>
      <c r="D283" s="49">
        <f t="shared" si="32"/>
        <v>3.3008499999999996</v>
      </c>
      <c r="E283" s="48"/>
      <c r="F283" s="48"/>
      <c r="G283" s="57"/>
      <c r="H283" s="48"/>
      <c r="I283" s="48"/>
      <c r="J283" s="48"/>
      <c r="K283" s="48"/>
      <c r="L283" s="48"/>
    </row>
    <row r="284" spans="1:12">
      <c r="A284" s="17">
        <v>3.3</v>
      </c>
      <c r="B284" s="49">
        <f t="shared" si="30"/>
        <v>3.3249999999999997</v>
      </c>
      <c r="C284" s="49">
        <f t="shared" si="31"/>
        <v>3.3491499999999998</v>
      </c>
      <c r="D284" s="49">
        <f t="shared" si="32"/>
        <v>3.3008499999999996</v>
      </c>
      <c r="E284" s="48"/>
      <c r="F284" s="48"/>
      <c r="G284" s="57"/>
      <c r="H284" s="48"/>
      <c r="I284" s="48"/>
      <c r="J284" s="48"/>
      <c r="K284" s="48"/>
      <c r="L284" s="48"/>
    </row>
    <row r="285" spans="1:12">
      <c r="A285" s="16">
        <v>3.4</v>
      </c>
      <c r="B285" s="49">
        <f t="shared" si="30"/>
        <v>3.3249999999999997</v>
      </c>
      <c r="C285" s="49">
        <f t="shared" si="31"/>
        <v>3.3491499999999998</v>
      </c>
      <c r="D285" s="49">
        <f t="shared" si="32"/>
        <v>3.3008499999999996</v>
      </c>
      <c r="E285" s="48"/>
      <c r="F285" s="48"/>
      <c r="G285" s="57"/>
      <c r="H285" s="48"/>
      <c r="I285" s="48"/>
      <c r="J285" s="48"/>
      <c r="K285" s="48"/>
      <c r="L285" s="48"/>
    </row>
    <row r="286" spans="1:12">
      <c r="A286" s="16">
        <v>3.3</v>
      </c>
      <c r="B286" s="49">
        <f t="shared" si="30"/>
        <v>3.3249999999999997</v>
      </c>
      <c r="C286" s="49">
        <f t="shared" si="31"/>
        <v>3.3491499999999998</v>
      </c>
      <c r="D286" s="49">
        <f t="shared" si="32"/>
        <v>3.3008499999999996</v>
      </c>
      <c r="E286" s="48"/>
      <c r="F286" s="48"/>
      <c r="G286" s="57"/>
      <c r="H286" s="48"/>
      <c r="I286" s="48"/>
      <c r="J286" s="48"/>
      <c r="K286" s="48"/>
      <c r="L286" s="48"/>
    </row>
    <row r="287" spans="1:12">
      <c r="A287" s="48"/>
      <c r="B287" s="48"/>
      <c r="C287" s="48"/>
      <c r="D287" s="48"/>
      <c r="E287" s="48"/>
      <c r="F287" s="48"/>
      <c r="G287" s="57"/>
      <c r="H287" s="48"/>
      <c r="I287" s="48"/>
      <c r="J287" s="48"/>
      <c r="K287" s="48"/>
      <c r="L287" s="48"/>
    </row>
    <row r="288" spans="1:12">
      <c r="A288" s="48"/>
      <c r="B288" s="48"/>
      <c r="C288" s="48"/>
      <c r="D288" s="48"/>
      <c r="E288" s="48"/>
      <c r="F288" s="48"/>
      <c r="G288" s="57"/>
      <c r="H288" s="48"/>
      <c r="I288" s="48"/>
      <c r="J288" s="48"/>
      <c r="K288" s="48"/>
      <c r="L288" s="48"/>
    </row>
    <row r="289" spans="1:12">
      <c r="A289" s="48"/>
      <c r="B289" s="48"/>
      <c r="C289" s="48"/>
      <c r="D289" s="48"/>
      <c r="E289" s="48"/>
      <c r="F289" s="48"/>
      <c r="G289" s="57"/>
      <c r="H289" s="48"/>
      <c r="I289" s="48"/>
      <c r="J289" s="48"/>
      <c r="K289" s="48"/>
      <c r="L289" s="48"/>
    </row>
    <row r="290" spans="1:12">
      <c r="A290" s="48"/>
      <c r="B290" s="48"/>
      <c r="C290" s="48"/>
      <c r="D290" s="48"/>
      <c r="E290" s="48"/>
      <c r="F290" s="48"/>
      <c r="G290" s="57"/>
      <c r="H290" s="48"/>
      <c r="I290" s="48"/>
      <c r="J290" s="48"/>
      <c r="K290" s="48"/>
      <c r="L290" s="48"/>
    </row>
    <row r="291" spans="1:12">
      <c r="A291" s="48"/>
      <c r="B291" s="48"/>
      <c r="C291" s="48"/>
      <c r="D291" s="48"/>
      <c r="E291" s="48"/>
      <c r="F291" s="48"/>
      <c r="G291" s="57"/>
      <c r="H291" s="48"/>
      <c r="I291" s="48"/>
      <c r="J291" s="48"/>
      <c r="K291" s="48"/>
      <c r="L291" s="48"/>
    </row>
    <row r="292" spans="1:12">
      <c r="A292" s="48"/>
      <c r="B292" s="48"/>
      <c r="C292" s="48"/>
      <c r="D292" s="48"/>
      <c r="E292" s="48"/>
      <c r="F292" s="48"/>
      <c r="G292" s="57"/>
      <c r="H292" s="48"/>
      <c r="I292" s="48"/>
      <c r="J292" s="48"/>
      <c r="K292" s="48"/>
      <c r="L292" s="48"/>
    </row>
    <row r="293" spans="1:12">
      <c r="A293" s="48"/>
      <c r="B293" s="48"/>
      <c r="C293" s="48"/>
      <c r="D293" s="48"/>
      <c r="E293" s="48"/>
      <c r="F293" s="48"/>
      <c r="G293" s="57"/>
      <c r="H293" s="48"/>
      <c r="I293" s="48"/>
      <c r="J293" s="48"/>
      <c r="K293" s="48"/>
      <c r="L293" s="48"/>
    </row>
    <row r="294" spans="1:12">
      <c r="A294" s="48"/>
      <c r="B294" s="48"/>
      <c r="C294" s="48"/>
      <c r="D294" s="48"/>
      <c r="E294" s="48"/>
      <c r="F294" s="48"/>
      <c r="G294" s="57"/>
      <c r="H294" s="48"/>
      <c r="I294" s="48"/>
      <c r="J294" s="48"/>
      <c r="K294" s="48"/>
      <c r="L294" s="48"/>
    </row>
    <row r="295" spans="1:12">
      <c r="A295" s="48"/>
      <c r="B295" s="48"/>
      <c r="C295" s="48"/>
      <c r="D295" s="48"/>
      <c r="E295" s="48"/>
      <c r="F295" s="48"/>
      <c r="G295" s="57"/>
      <c r="H295" s="48"/>
      <c r="I295" s="48"/>
      <c r="J295" s="48"/>
      <c r="K295" s="48"/>
      <c r="L295" s="48"/>
    </row>
    <row r="296" spans="1:12">
      <c r="A296" s="48"/>
      <c r="B296" s="48"/>
      <c r="C296" s="48"/>
      <c r="D296" s="48"/>
      <c r="E296" s="48"/>
      <c r="F296" s="48"/>
      <c r="G296" s="57"/>
      <c r="H296" s="48"/>
      <c r="I296" s="48"/>
      <c r="J296" s="48"/>
      <c r="K296" s="48"/>
      <c r="L296" s="48"/>
    </row>
    <row r="297" spans="1:12">
      <c r="A297" s="48"/>
      <c r="B297" s="48"/>
      <c r="C297" s="48"/>
      <c r="D297" s="48"/>
      <c r="E297" s="48"/>
      <c r="F297" s="48"/>
      <c r="G297" s="57"/>
      <c r="H297" s="48"/>
      <c r="I297" s="48"/>
      <c r="J297" s="48"/>
      <c r="K297" s="48"/>
      <c r="L297" s="48"/>
    </row>
    <row r="298" spans="1:12">
      <c r="A298" s="48"/>
      <c r="B298" s="48"/>
      <c r="C298" s="48"/>
      <c r="D298" s="48"/>
      <c r="E298" s="48"/>
      <c r="F298" s="48"/>
      <c r="G298" s="57"/>
      <c r="H298" s="48"/>
      <c r="I298" s="48"/>
      <c r="J298" s="48"/>
      <c r="K298" s="48"/>
      <c r="L298" s="48"/>
    </row>
    <row r="299" spans="1:12">
      <c r="A299" s="48"/>
      <c r="B299" s="48"/>
      <c r="C299" s="48"/>
      <c r="D299" s="48"/>
      <c r="E299" s="48"/>
      <c r="F299" s="48"/>
      <c r="G299" s="57"/>
      <c r="H299" s="48"/>
      <c r="I299" s="48"/>
      <c r="J299" s="48"/>
      <c r="K299" s="48"/>
      <c r="L299" s="48"/>
    </row>
    <row r="300" spans="1:12">
      <c r="A300" s="48"/>
      <c r="B300" s="48"/>
      <c r="C300" s="48"/>
      <c r="D300" s="48"/>
      <c r="E300" s="48"/>
      <c r="F300" s="48"/>
      <c r="G300" s="57"/>
      <c r="H300" s="48"/>
      <c r="I300" s="48"/>
      <c r="J300" s="48"/>
      <c r="K300" s="48"/>
      <c r="L300" s="48"/>
    </row>
    <row r="301" spans="1:12">
      <c r="A301" s="48"/>
      <c r="B301" s="48"/>
      <c r="C301" s="48"/>
      <c r="D301" s="48"/>
      <c r="E301" s="48"/>
      <c r="F301" s="48"/>
      <c r="G301" s="57"/>
      <c r="H301" s="48"/>
      <c r="I301" s="48"/>
      <c r="J301" s="48"/>
      <c r="K301" s="48"/>
      <c r="L301" s="48"/>
    </row>
    <row r="302" spans="1:12">
      <c r="A302" s="48"/>
      <c r="B302" s="48"/>
      <c r="C302" s="48"/>
      <c r="D302" s="48"/>
      <c r="E302" s="48"/>
      <c r="F302" s="48"/>
      <c r="G302" s="57"/>
      <c r="H302" s="48"/>
      <c r="I302" s="48"/>
      <c r="J302" s="48"/>
      <c r="K302" s="48"/>
      <c r="L302" s="48"/>
    </row>
    <row r="303" spans="1:12" ht="17.25">
      <c r="A303" s="147" t="s">
        <v>142</v>
      </c>
      <c r="B303" s="147"/>
      <c r="C303" s="147"/>
      <c r="D303" s="147"/>
      <c r="E303" s="147"/>
      <c r="F303" s="147"/>
      <c r="G303" s="57"/>
      <c r="H303" s="48"/>
      <c r="I303" s="48"/>
      <c r="J303" s="48"/>
      <c r="K303" s="48"/>
      <c r="L303" s="48"/>
    </row>
    <row r="304" spans="1:12">
      <c r="A304" s="1"/>
      <c r="B304" s="1"/>
      <c r="C304" s="1"/>
      <c r="D304" s="1"/>
      <c r="E304" s="48"/>
      <c r="F304" s="48"/>
      <c r="G304" s="57"/>
      <c r="H304" s="48"/>
      <c r="I304" s="48"/>
      <c r="J304" s="48"/>
      <c r="K304" s="48"/>
      <c r="L304" s="48"/>
    </row>
    <row r="305" spans="1:12">
      <c r="A305" s="41" t="s">
        <v>111</v>
      </c>
      <c r="B305" s="49">
        <f>AVERAGE(A314:A319)</f>
        <v>2.4416666666666669</v>
      </c>
      <c r="C305" s="1"/>
      <c r="D305" s="48"/>
      <c r="E305" s="48"/>
      <c r="F305" s="48"/>
      <c r="G305" s="57"/>
      <c r="H305" s="48"/>
      <c r="I305" s="48"/>
      <c r="J305" s="48"/>
      <c r="K305" s="48"/>
      <c r="L305" s="48"/>
    </row>
    <row r="306" spans="1:12">
      <c r="A306" s="42" t="s">
        <v>116</v>
      </c>
      <c r="B306" s="49">
        <f>AVERAGE(D17,G17,J17)</f>
        <v>4.9999999999999822E-2</v>
      </c>
      <c r="C306" s="48"/>
      <c r="D306" s="48"/>
      <c r="E306" s="48"/>
      <c r="F306" s="48"/>
      <c r="G306" s="57"/>
      <c r="H306" s="48"/>
      <c r="I306" s="48"/>
      <c r="J306" s="48"/>
      <c r="K306" s="48"/>
      <c r="L306" s="48"/>
    </row>
    <row r="307" spans="1:12">
      <c r="A307" s="54"/>
      <c r="B307" s="70"/>
      <c r="C307" s="48"/>
      <c r="D307" s="48"/>
      <c r="E307" s="48"/>
      <c r="F307" s="48"/>
      <c r="G307" s="57"/>
      <c r="H307" s="48"/>
      <c r="I307" s="48"/>
      <c r="J307" s="48"/>
      <c r="K307" s="48"/>
      <c r="L307" s="48"/>
    </row>
    <row r="308" spans="1:12">
      <c r="A308" s="41" t="s">
        <v>112</v>
      </c>
      <c r="B308" s="49">
        <f>B305</f>
        <v>2.4416666666666669</v>
      </c>
      <c r="C308" s="48"/>
      <c r="D308" s="48"/>
      <c r="E308" s="48"/>
      <c r="F308" s="48"/>
      <c r="G308" s="57"/>
      <c r="H308" s="48"/>
      <c r="I308" s="48"/>
      <c r="J308" s="48"/>
      <c r="K308" s="48"/>
      <c r="L308" s="48"/>
    </row>
    <row r="309" spans="1:12">
      <c r="A309" s="41" t="s">
        <v>113</v>
      </c>
      <c r="B309" s="49">
        <f>B305+($B$27*B306)</f>
        <v>2.465816666666667</v>
      </c>
      <c r="C309" s="48"/>
      <c r="D309" s="48"/>
      <c r="E309" s="48"/>
      <c r="F309" s="48"/>
      <c r="G309" s="57"/>
      <c r="H309" s="48"/>
      <c r="I309" s="48"/>
      <c r="J309" s="48"/>
      <c r="K309" s="48"/>
      <c r="L309" s="48"/>
    </row>
    <row r="310" spans="1:12">
      <c r="A310" s="41" t="s">
        <v>114</v>
      </c>
      <c r="B310" s="49">
        <f>B305-($B$27*B306)</f>
        <v>2.4175166666666668</v>
      </c>
      <c r="C310" s="48"/>
      <c r="D310" s="48"/>
      <c r="E310" s="48"/>
      <c r="F310" s="48"/>
      <c r="G310" s="57"/>
      <c r="H310" s="48"/>
      <c r="I310" s="48"/>
      <c r="J310" s="48"/>
      <c r="K310" s="48"/>
      <c r="L310" s="48"/>
    </row>
    <row r="311" spans="1:12">
      <c r="A311" s="48"/>
      <c r="B311" s="48"/>
      <c r="C311" s="48"/>
      <c r="D311" s="48"/>
      <c r="E311" s="48"/>
      <c r="F311" s="48"/>
      <c r="G311" s="57"/>
      <c r="H311" s="48"/>
      <c r="I311" s="48"/>
      <c r="J311" s="48"/>
      <c r="K311" s="48"/>
      <c r="L311" s="48"/>
    </row>
    <row r="312" spans="1:12">
      <c r="A312" s="145" t="s">
        <v>123</v>
      </c>
      <c r="B312" s="145"/>
      <c r="C312" s="145"/>
      <c r="D312" s="145"/>
      <c r="E312" s="48"/>
      <c r="F312" s="48"/>
      <c r="G312" s="57"/>
      <c r="H312" s="48"/>
      <c r="I312" s="48"/>
      <c r="J312" s="48"/>
      <c r="K312" s="48"/>
      <c r="L312" s="48"/>
    </row>
    <row r="313" spans="1:12">
      <c r="A313" s="63" t="s">
        <v>115</v>
      </c>
      <c r="B313" s="63" t="s">
        <v>112</v>
      </c>
      <c r="C313" s="63" t="s">
        <v>113</v>
      </c>
      <c r="D313" s="63" t="s">
        <v>114</v>
      </c>
      <c r="E313" s="48"/>
      <c r="F313" s="48"/>
      <c r="G313" s="57"/>
      <c r="H313" s="48"/>
      <c r="I313" s="48"/>
      <c r="J313" s="48"/>
      <c r="K313" s="48"/>
      <c r="L313" s="48"/>
    </row>
    <row r="314" spans="1:12">
      <c r="A314" s="16">
        <v>2.4500000000000002</v>
      </c>
      <c r="B314" s="49">
        <f>$B$308</f>
        <v>2.4416666666666669</v>
      </c>
      <c r="C314" s="49">
        <f>$B$309</f>
        <v>2.465816666666667</v>
      </c>
      <c r="D314" s="49">
        <f>$B$310</f>
        <v>2.4175166666666668</v>
      </c>
      <c r="E314" s="48"/>
      <c r="F314" s="48"/>
      <c r="G314" s="57"/>
      <c r="H314" s="48"/>
      <c r="I314" s="48"/>
      <c r="J314" s="48"/>
      <c r="K314" s="48"/>
      <c r="L314" s="48"/>
    </row>
    <row r="315" spans="1:12">
      <c r="A315" s="16">
        <v>2.5</v>
      </c>
      <c r="B315" s="49">
        <f t="shared" ref="B315:B319" si="33">$B$308</f>
        <v>2.4416666666666669</v>
      </c>
      <c r="C315" s="49">
        <f t="shared" ref="C315:C319" si="34">$B$309</f>
        <v>2.465816666666667</v>
      </c>
      <c r="D315" s="49">
        <f t="shared" ref="D315:D319" si="35">$B$310</f>
        <v>2.4175166666666668</v>
      </c>
      <c r="E315" s="48"/>
      <c r="F315" s="48"/>
      <c r="G315" s="57"/>
      <c r="H315" s="48"/>
      <c r="I315" s="48"/>
      <c r="J315" s="48"/>
      <c r="K315" s="48"/>
      <c r="L315" s="48"/>
    </row>
    <row r="316" spans="1:12">
      <c r="A316" s="16">
        <v>2.35</v>
      </c>
      <c r="B316" s="49">
        <f t="shared" si="33"/>
        <v>2.4416666666666669</v>
      </c>
      <c r="C316" s="49">
        <f t="shared" si="34"/>
        <v>2.465816666666667</v>
      </c>
      <c r="D316" s="49">
        <f t="shared" si="35"/>
        <v>2.4175166666666668</v>
      </c>
      <c r="E316" s="48"/>
      <c r="F316" s="48"/>
      <c r="G316" s="57"/>
      <c r="H316" s="48"/>
      <c r="I316" s="48"/>
      <c r="J316" s="48"/>
      <c r="K316" s="48"/>
      <c r="L316" s="48"/>
    </row>
    <row r="317" spans="1:12">
      <c r="A317" s="16">
        <v>2.4</v>
      </c>
      <c r="B317" s="49">
        <f t="shared" si="33"/>
        <v>2.4416666666666669</v>
      </c>
      <c r="C317" s="49">
        <f t="shared" si="34"/>
        <v>2.465816666666667</v>
      </c>
      <c r="D317" s="49">
        <f t="shared" si="35"/>
        <v>2.4175166666666668</v>
      </c>
      <c r="E317" s="48"/>
      <c r="F317" s="48"/>
      <c r="G317" s="57"/>
      <c r="H317" s="48"/>
      <c r="I317" s="48"/>
      <c r="J317" s="48"/>
      <c r="K317" s="48"/>
      <c r="L317" s="48"/>
    </row>
    <row r="318" spans="1:12">
      <c r="A318" s="16">
        <v>2.5</v>
      </c>
      <c r="B318" s="49">
        <f t="shared" si="33"/>
        <v>2.4416666666666669</v>
      </c>
      <c r="C318" s="49">
        <f t="shared" si="34"/>
        <v>2.465816666666667</v>
      </c>
      <c r="D318" s="49">
        <f t="shared" si="35"/>
        <v>2.4175166666666668</v>
      </c>
      <c r="E318" s="48"/>
      <c r="F318" s="48"/>
      <c r="G318" s="57"/>
      <c r="H318" s="48"/>
      <c r="I318" s="48"/>
      <c r="J318" s="48"/>
      <c r="K318" s="48"/>
      <c r="L318" s="48"/>
    </row>
    <row r="319" spans="1:12">
      <c r="A319" s="16">
        <v>2.4500000000000002</v>
      </c>
      <c r="B319" s="49">
        <f t="shared" si="33"/>
        <v>2.4416666666666669</v>
      </c>
      <c r="C319" s="49">
        <f t="shared" si="34"/>
        <v>2.465816666666667</v>
      </c>
      <c r="D319" s="49">
        <f t="shared" si="35"/>
        <v>2.4175166666666668</v>
      </c>
      <c r="E319" s="48"/>
      <c r="F319" s="48"/>
      <c r="G319" s="57"/>
      <c r="H319" s="48"/>
      <c r="I319" s="48"/>
      <c r="J319" s="48"/>
      <c r="K319" s="48"/>
      <c r="L319" s="48"/>
    </row>
    <row r="320" spans="1:12">
      <c r="A320" s="35"/>
      <c r="B320" s="70"/>
      <c r="C320" s="70"/>
      <c r="D320" s="70"/>
      <c r="E320" s="48"/>
      <c r="F320" s="48"/>
      <c r="G320" s="57"/>
      <c r="H320" s="48"/>
      <c r="I320" s="48"/>
      <c r="J320" s="48"/>
      <c r="K320" s="48"/>
      <c r="L320" s="48"/>
    </row>
    <row r="321" spans="1:12">
      <c r="A321" s="35"/>
      <c r="B321" s="70"/>
      <c r="C321" s="70"/>
      <c r="D321" s="70"/>
      <c r="E321" s="48"/>
      <c r="F321" s="48"/>
      <c r="G321" s="57"/>
      <c r="H321" s="48"/>
      <c r="I321" s="48"/>
      <c r="J321" s="48"/>
      <c r="K321" s="48"/>
      <c r="L321" s="48"/>
    </row>
    <row r="322" spans="1:12">
      <c r="A322" s="35"/>
      <c r="B322" s="70"/>
      <c r="C322" s="70"/>
      <c r="D322" s="70"/>
      <c r="E322" s="48"/>
      <c r="F322" s="48"/>
      <c r="G322" s="57"/>
      <c r="H322" s="48"/>
      <c r="I322" s="48"/>
      <c r="J322" s="48"/>
      <c r="K322" s="48"/>
      <c r="L322" s="48"/>
    </row>
    <row r="323" spans="1:12">
      <c r="A323" s="48"/>
      <c r="B323" s="48"/>
      <c r="C323" s="48"/>
      <c r="D323" s="48"/>
      <c r="E323" s="48"/>
      <c r="F323" s="48"/>
      <c r="G323" s="57"/>
      <c r="H323" s="48"/>
      <c r="I323" s="48"/>
      <c r="J323" s="48"/>
      <c r="K323" s="48"/>
      <c r="L323" s="48"/>
    </row>
    <row r="324" spans="1:12">
      <c r="A324" s="48"/>
      <c r="B324" s="48"/>
      <c r="C324" s="48"/>
      <c r="D324" s="48"/>
      <c r="E324" s="48"/>
      <c r="F324" s="48"/>
      <c r="G324" s="57"/>
      <c r="H324" s="48"/>
      <c r="I324" s="48"/>
      <c r="J324" s="48"/>
      <c r="K324" s="48"/>
      <c r="L324" s="48"/>
    </row>
    <row r="325" spans="1:12">
      <c r="A325" s="48"/>
      <c r="B325" s="48"/>
      <c r="C325" s="48"/>
      <c r="D325" s="48"/>
      <c r="E325" s="48"/>
      <c r="F325" s="48"/>
      <c r="G325" s="57"/>
      <c r="H325" s="48"/>
      <c r="I325" s="48"/>
      <c r="J325" s="48"/>
      <c r="K325" s="48"/>
      <c r="L325" s="48"/>
    </row>
    <row r="326" spans="1:12">
      <c r="A326" s="48"/>
      <c r="B326" s="48"/>
      <c r="C326" s="48"/>
      <c r="D326" s="48"/>
      <c r="E326" s="48"/>
      <c r="F326" s="48"/>
      <c r="G326" s="57"/>
      <c r="H326" s="48"/>
      <c r="I326" s="48"/>
      <c r="J326" s="48"/>
      <c r="K326" s="48"/>
      <c r="L326" s="48"/>
    </row>
    <row r="327" spans="1:12">
      <c r="A327" s="48"/>
      <c r="B327" s="48"/>
      <c r="C327" s="48"/>
      <c r="D327" s="48"/>
      <c r="E327" s="48"/>
      <c r="F327" s="48"/>
      <c r="G327" s="57"/>
      <c r="H327" s="48"/>
      <c r="I327" s="48"/>
      <c r="J327" s="48"/>
      <c r="K327" s="48"/>
      <c r="L327" s="48"/>
    </row>
    <row r="328" spans="1:12">
      <c r="A328" s="48"/>
      <c r="B328" s="48"/>
      <c r="C328" s="48"/>
      <c r="D328" s="48"/>
      <c r="E328" s="48"/>
      <c r="F328" s="48"/>
      <c r="G328" s="57"/>
      <c r="H328" s="48"/>
      <c r="I328" s="48"/>
      <c r="J328" s="48"/>
      <c r="K328" s="48"/>
      <c r="L328" s="48"/>
    </row>
    <row r="329" spans="1:12">
      <c r="A329" s="48"/>
      <c r="B329" s="48"/>
      <c r="C329" s="48"/>
      <c r="D329" s="48"/>
      <c r="E329" s="48"/>
      <c r="F329" s="48"/>
      <c r="G329" s="57"/>
      <c r="H329" s="48"/>
      <c r="I329" s="48"/>
      <c r="J329" s="48"/>
      <c r="K329" s="48"/>
      <c r="L329" s="48"/>
    </row>
    <row r="330" spans="1:12">
      <c r="A330" s="48"/>
      <c r="B330" s="48"/>
      <c r="C330" s="48"/>
      <c r="D330" s="48"/>
      <c r="E330" s="48"/>
      <c r="F330" s="48"/>
      <c r="G330" s="57"/>
      <c r="H330" s="48"/>
      <c r="I330" s="48"/>
      <c r="J330" s="48"/>
      <c r="K330" s="48"/>
      <c r="L330" s="48"/>
    </row>
    <row r="331" spans="1:12">
      <c r="A331" s="48"/>
      <c r="B331" s="48"/>
      <c r="C331" s="48"/>
      <c r="D331" s="48"/>
      <c r="E331" s="48"/>
      <c r="F331" s="48"/>
      <c r="G331" s="57"/>
      <c r="H331" s="48"/>
      <c r="I331" s="48"/>
      <c r="J331" s="48"/>
      <c r="K331" s="48"/>
      <c r="L331" s="48"/>
    </row>
    <row r="332" spans="1:12">
      <c r="A332" s="48"/>
      <c r="B332" s="48"/>
      <c r="C332" s="48"/>
      <c r="D332" s="48"/>
      <c r="E332" s="48"/>
      <c r="F332" s="48"/>
      <c r="G332" s="57"/>
      <c r="H332" s="48"/>
      <c r="I332" s="48"/>
      <c r="J332" s="48"/>
      <c r="K332" s="48"/>
      <c r="L332" s="48"/>
    </row>
    <row r="333" spans="1:12">
      <c r="A333" s="48"/>
      <c r="B333" s="48"/>
      <c r="C333" s="48"/>
      <c r="D333" s="48"/>
      <c r="E333" s="48"/>
      <c r="F333" s="48"/>
      <c r="G333" s="57"/>
      <c r="H333" s="48"/>
      <c r="I333" s="48"/>
      <c r="J333" s="48"/>
      <c r="K333" s="48"/>
      <c r="L333" s="48"/>
    </row>
    <row r="334" spans="1:12">
      <c r="A334" s="48"/>
      <c r="B334" s="48"/>
      <c r="C334" s="48"/>
      <c r="D334" s="48"/>
      <c r="E334" s="48"/>
      <c r="F334" s="48"/>
      <c r="G334" s="57"/>
      <c r="H334" s="48"/>
      <c r="I334" s="48"/>
      <c r="J334" s="48"/>
      <c r="K334" s="48"/>
      <c r="L334" s="48"/>
    </row>
    <row r="335" spans="1:12">
      <c r="A335" s="48"/>
      <c r="B335" s="48"/>
      <c r="C335" s="48"/>
      <c r="D335" s="48"/>
      <c r="E335" s="48"/>
      <c r="F335" s="48"/>
      <c r="G335" s="57"/>
      <c r="H335" s="48"/>
      <c r="I335" s="48"/>
      <c r="J335" s="48"/>
      <c r="K335" s="48"/>
      <c r="L335" s="48"/>
    </row>
    <row r="336" spans="1:12">
      <c r="A336" s="48"/>
      <c r="B336" s="48"/>
      <c r="C336" s="48"/>
      <c r="D336" s="48"/>
      <c r="E336" s="48"/>
      <c r="F336" s="48"/>
      <c r="G336" s="57"/>
      <c r="H336" s="48"/>
      <c r="I336" s="48"/>
      <c r="J336" s="48"/>
      <c r="K336" s="48"/>
      <c r="L336" s="48"/>
    </row>
    <row r="337" spans="1:12">
      <c r="A337" s="48"/>
      <c r="B337" s="48"/>
      <c r="C337" s="48"/>
      <c r="D337" s="48"/>
      <c r="E337" s="48"/>
      <c r="F337" s="48"/>
      <c r="G337" s="57"/>
      <c r="H337" s="48"/>
      <c r="I337" s="48"/>
      <c r="J337" s="48"/>
      <c r="K337" s="48"/>
      <c r="L337" s="48"/>
    </row>
    <row r="338" spans="1:12">
      <c r="A338" s="48"/>
      <c r="B338" s="48"/>
      <c r="C338" s="48"/>
      <c r="D338" s="48"/>
      <c r="E338" s="48"/>
      <c r="F338" s="48"/>
      <c r="G338" s="57"/>
      <c r="H338" s="48"/>
      <c r="I338" s="48"/>
      <c r="J338" s="48"/>
      <c r="K338" s="48"/>
      <c r="L338" s="48"/>
    </row>
    <row r="339" spans="1:12" ht="17.25">
      <c r="A339" s="147" t="s">
        <v>143</v>
      </c>
      <c r="B339" s="147"/>
      <c r="C339" s="147"/>
      <c r="D339" s="147"/>
      <c r="E339" s="147"/>
      <c r="F339" s="147"/>
      <c r="G339" s="57"/>
      <c r="H339" s="48"/>
      <c r="I339" s="48"/>
      <c r="J339" s="48"/>
      <c r="K339" s="48"/>
      <c r="L339" s="48"/>
    </row>
    <row r="340" spans="1:12">
      <c r="A340" s="1"/>
      <c r="B340" s="1"/>
      <c r="C340" s="1"/>
      <c r="D340" s="1"/>
      <c r="E340" s="48"/>
      <c r="F340" s="48"/>
      <c r="G340" s="57"/>
      <c r="H340" s="48"/>
      <c r="I340" s="48"/>
      <c r="J340" s="48"/>
      <c r="K340" s="48"/>
      <c r="L340" s="48"/>
    </row>
    <row r="341" spans="1:12">
      <c r="A341" s="41" t="s">
        <v>111</v>
      </c>
      <c r="B341" s="49">
        <f>AVERAGE(A350:A355)</f>
        <v>3.0333333333333337</v>
      </c>
      <c r="C341" s="1"/>
      <c r="D341" s="48"/>
      <c r="E341" s="48"/>
      <c r="F341" s="48"/>
      <c r="G341" s="57"/>
      <c r="H341" s="48"/>
      <c r="I341" s="48"/>
      <c r="J341" s="48"/>
      <c r="K341" s="48"/>
      <c r="L341" s="48"/>
    </row>
    <row r="342" spans="1:12">
      <c r="A342" s="42" t="s">
        <v>116</v>
      </c>
      <c r="B342" s="49">
        <f>AVERAGE(D18,G18,J18)</f>
        <v>6.6666666666666582E-2</v>
      </c>
      <c r="C342" s="48"/>
      <c r="D342" s="48"/>
      <c r="E342" s="48"/>
      <c r="F342" s="48"/>
      <c r="G342" s="57"/>
      <c r="H342" s="48"/>
      <c r="I342" s="48"/>
      <c r="J342" s="48"/>
      <c r="K342" s="48"/>
      <c r="L342" s="48"/>
    </row>
    <row r="343" spans="1:12">
      <c r="A343" s="54"/>
      <c r="B343" s="70"/>
      <c r="C343" s="48"/>
      <c r="D343" s="48"/>
      <c r="E343" s="48"/>
      <c r="F343" s="48"/>
      <c r="G343" s="57"/>
      <c r="H343" s="48"/>
      <c r="I343" s="48"/>
      <c r="J343" s="48"/>
      <c r="K343" s="48"/>
      <c r="L343" s="48"/>
    </row>
    <row r="344" spans="1:12">
      <c r="A344" s="41" t="s">
        <v>112</v>
      </c>
      <c r="B344" s="49">
        <f>B341</f>
        <v>3.0333333333333337</v>
      </c>
      <c r="C344" s="48"/>
      <c r="D344" s="48"/>
      <c r="E344" s="48"/>
      <c r="F344" s="48"/>
      <c r="G344" s="57"/>
      <c r="H344" s="48"/>
      <c r="I344" s="48"/>
      <c r="J344" s="48"/>
      <c r="K344" s="48"/>
      <c r="L344" s="48"/>
    </row>
    <row r="345" spans="1:12">
      <c r="A345" s="41" t="s">
        <v>113</v>
      </c>
      <c r="B345" s="49">
        <f>B341+($B$27*B342)</f>
        <v>3.0655333333333337</v>
      </c>
      <c r="C345" s="48"/>
      <c r="D345" s="48"/>
      <c r="E345" s="48"/>
      <c r="F345" s="48"/>
      <c r="G345" s="57"/>
      <c r="H345" s="48"/>
      <c r="I345" s="48"/>
      <c r="J345" s="48"/>
      <c r="K345" s="48"/>
      <c r="L345" s="48"/>
    </row>
    <row r="346" spans="1:12">
      <c r="A346" s="41" t="s">
        <v>114</v>
      </c>
      <c r="B346" s="49">
        <f>B341-($B$27*B342)</f>
        <v>3.0011333333333337</v>
      </c>
      <c r="C346" s="48"/>
      <c r="D346" s="48"/>
      <c r="E346" s="48"/>
      <c r="F346" s="48"/>
      <c r="G346" s="57"/>
      <c r="H346" s="48"/>
      <c r="I346" s="48"/>
      <c r="J346" s="48"/>
      <c r="K346" s="48"/>
      <c r="L346" s="48"/>
    </row>
    <row r="347" spans="1:12">
      <c r="A347" s="48"/>
      <c r="B347" s="48"/>
      <c r="C347" s="48"/>
      <c r="D347" s="48"/>
      <c r="E347" s="48"/>
      <c r="F347" s="48"/>
      <c r="G347" s="57"/>
      <c r="H347" s="48"/>
      <c r="I347" s="48"/>
      <c r="J347" s="48"/>
      <c r="K347" s="48"/>
      <c r="L347" s="48"/>
    </row>
    <row r="348" spans="1:12">
      <c r="A348" s="145" t="s">
        <v>123</v>
      </c>
      <c r="B348" s="145"/>
      <c r="C348" s="145"/>
      <c r="D348" s="145"/>
      <c r="E348" s="48"/>
      <c r="F348" s="48"/>
      <c r="G348" s="57"/>
      <c r="H348" s="48"/>
      <c r="I348" s="48"/>
      <c r="J348" s="48"/>
      <c r="K348" s="48"/>
      <c r="L348" s="48"/>
    </row>
    <row r="349" spans="1:12">
      <c r="A349" s="63" t="s">
        <v>115</v>
      </c>
      <c r="B349" s="63" t="s">
        <v>112</v>
      </c>
      <c r="C349" s="63" t="s">
        <v>113</v>
      </c>
      <c r="D349" s="63" t="s">
        <v>114</v>
      </c>
      <c r="E349" s="48"/>
      <c r="F349" s="48"/>
      <c r="G349" s="57"/>
      <c r="H349" s="48"/>
      <c r="I349" s="48"/>
      <c r="J349" s="48"/>
      <c r="K349" s="48"/>
      <c r="L349" s="48"/>
    </row>
    <row r="350" spans="1:12">
      <c r="A350" s="16">
        <v>3</v>
      </c>
      <c r="B350" s="49">
        <f>$B$344</f>
        <v>3.0333333333333337</v>
      </c>
      <c r="C350" s="49">
        <f>$B$345</f>
        <v>3.0655333333333337</v>
      </c>
      <c r="D350" s="49">
        <f>$B$346</f>
        <v>3.0011333333333337</v>
      </c>
      <c r="E350" s="48"/>
      <c r="F350" s="48"/>
      <c r="G350" s="57"/>
      <c r="H350" s="48"/>
      <c r="I350" s="48"/>
      <c r="J350" s="48"/>
      <c r="K350" s="48"/>
      <c r="L350" s="48"/>
    </row>
    <row r="351" spans="1:12">
      <c r="A351" s="16">
        <v>3.05</v>
      </c>
      <c r="B351" s="49">
        <f t="shared" ref="B351:B355" si="36">$B$344</f>
        <v>3.0333333333333337</v>
      </c>
      <c r="C351" s="49">
        <f t="shared" ref="C351:C355" si="37">$B$345</f>
        <v>3.0655333333333337</v>
      </c>
      <c r="D351" s="49">
        <f t="shared" ref="D351:D355" si="38">$B$346</f>
        <v>3.0011333333333337</v>
      </c>
      <c r="E351" s="48"/>
      <c r="F351" s="48"/>
      <c r="G351" s="57"/>
      <c r="H351" s="48"/>
      <c r="I351" s="48"/>
      <c r="J351" s="48"/>
      <c r="K351" s="48"/>
      <c r="L351" s="48"/>
    </row>
    <row r="352" spans="1:12">
      <c r="A352" s="16">
        <v>3</v>
      </c>
      <c r="B352" s="49">
        <f t="shared" si="36"/>
        <v>3.0333333333333337</v>
      </c>
      <c r="C352" s="49">
        <f t="shared" si="37"/>
        <v>3.0655333333333337</v>
      </c>
      <c r="D352" s="49">
        <f t="shared" si="38"/>
        <v>3.0011333333333337</v>
      </c>
      <c r="E352" s="48"/>
      <c r="F352" s="48"/>
      <c r="G352" s="57"/>
      <c r="H352" s="48"/>
      <c r="I352" s="48"/>
      <c r="J352" s="48"/>
      <c r="K352" s="48"/>
      <c r="L352" s="48"/>
    </row>
    <row r="353" spans="1:12">
      <c r="A353" s="16">
        <v>3.05</v>
      </c>
      <c r="B353" s="49">
        <f t="shared" si="36"/>
        <v>3.0333333333333337</v>
      </c>
      <c r="C353" s="49">
        <f t="shared" si="37"/>
        <v>3.0655333333333337</v>
      </c>
      <c r="D353" s="49">
        <f t="shared" si="38"/>
        <v>3.0011333333333337</v>
      </c>
      <c r="E353" s="48"/>
      <c r="F353" s="48"/>
      <c r="G353" s="57"/>
      <c r="H353" s="48"/>
      <c r="I353" s="48"/>
      <c r="J353" s="48"/>
      <c r="K353" s="48"/>
      <c r="L353" s="48"/>
    </row>
    <row r="354" spans="1:12">
      <c r="A354" s="16">
        <v>3</v>
      </c>
      <c r="B354" s="49">
        <f t="shared" si="36"/>
        <v>3.0333333333333337</v>
      </c>
      <c r="C354" s="49">
        <f t="shared" si="37"/>
        <v>3.0655333333333337</v>
      </c>
      <c r="D354" s="49">
        <f t="shared" si="38"/>
        <v>3.0011333333333337</v>
      </c>
      <c r="E354" s="48"/>
      <c r="F354" s="48"/>
      <c r="G354" s="57"/>
      <c r="H354" s="48"/>
      <c r="I354" s="48"/>
      <c r="J354" s="48"/>
      <c r="K354" s="48"/>
      <c r="L354" s="48"/>
    </row>
    <row r="355" spans="1:12">
      <c r="A355" s="16">
        <v>3.1</v>
      </c>
      <c r="B355" s="49">
        <f t="shared" si="36"/>
        <v>3.0333333333333337</v>
      </c>
      <c r="C355" s="49">
        <f t="shared" si="37"/>
        <v>3.0655333333333337</v>
      </c>
      <c r="D355" s="49">
        <f t="shared" si="38"/>
        <v>3.0011333333333337</v>
      </c>
      <c r="E355" s="48"/>
      <c r="F355" s="48"/>
      <c r="G355" s="57"/>
      <c r="H355" s="48"/>
      <c r="I355" s="48"/>
      <c r="J355" s="48"/>
      <c r="K355" s="48"/>
      <c r="L355" s="48"/>
    </row>
    <row r="356" spans="1:12">
      <c r="A356" s="48"/>
      <c r="B356" s="48"/>
      <c r="C356" s="48"/>
      <c r="D356" s="48"/>
      <c r="E356" s="48"/>
      <c r="F356" s="48"/>
      <c r="G356" s="57"/>
      <c r="H356" s="48"/>
      <c r="I356" s="48"/>
      <c r="J356" s="48"/>
      <c r="K356" s="48"/>
      <c r="L356" s="48"/>
    </row>
    <row r="357" spans="1:12">
      <c r="A357" s="48"/>
      <c r="B357" s="48"/>
      <c r="C357" s="48"/>
      <c r="D357" s="48"/>
      <c r="E357" s="48"/>
      <c r="F357" s="48"/>
      <c r="G357" s="57"/>
      <c r="H357" s="48"/>
      <c r="I357" s="48"/>
      <c r="J357" s="48"/>
      <c r="K357" s="48"/>
      <c r="L357" s="48"/>
    </row>
    <row r="358" spans="1:12">
      <c r="A358" s="48"/>
      <c r="B358" s="48"/>
      <c r="C358" s="48"/>
      <c r="D358" s="48"/>
      <c r="E358" s="48"/>
      <c r="F358" s="48"/>
      <c r="G358" s="57"/>
      <c r="H358" s="48"/>
      <c r="I358" s="48"/>
      <c r="J358" s="48"/>
      <c r="K358" s="48"/>
      <c r="L358" s="48"/>
    </row>
    <row r="359" spans="1:12">
      <c r="A359" s="48"/>
      <c r="B359" s="48"/>
      <c r="C359" s="48"/>
      <c r="D359" s="48"/>
      <c r="E359" s="48"/>
      <c r="F359" s="48"/>
      <c r="G359" s="57"/>
      <c r="H359" s="48"/>
      <c r="I359" s="48"/>
      <c r="J359" s="48"/>
      <c r="K359" s="48"/>
      <c r="L359" s="48"/>
    </row>
    <row r="360" spans="1:12">
      <c r="A360" s="48"/>
      <c r="B360" s="48"/>
      <c r="C360" s="48"/>
      <c r="D360" s="48"/>
      <c r="E360" s="48"/>
      <c r="F360" s="48"/>
      <c r="G360" s="57"/>
      <c r="H360" s="48"/>
      <c r="I360" s="48"/>
      <c r="J360" s="48"/>
      <c r="K360" s="48"/>
      <c r="L360" s="48"/>
    </row>
    <row r="361" spans="1:12">
      <c r="A361" s="48"/>
      <c r="B361" s="48"/>
      <c r="C361" s="48"/>
      <c r="D361" s="48"/>
      <c r="E361" s="48"/>
      <c r="F361" s="48"/>
      <c r="G361" s="57"/>
      <c r="H361" s="48"/>
      <c r="I361" s="48"/>
      <c r="J361" s="48"/>
      <c r="K361" s="48"/>
      <c r="L361" s="48"/>
    </row>
    <row r="362" spans="1:12">
      <c r="A362" s="48"/>
      <c r="B362" s="48"/>
      <c r="C362" s="48"/>
      <c r="D362" s="48"/>
      <c r="E362" s="48"/>
      <c r="F362" s="48"/>
      <c r="G362" s="57"/>
      <c r="H362" s="48"/>
      <c r="I362" s="48"/>
      <c r="J362" s="48"/>
      <c r="K362" s="48"/>
      <c r="L362" s="48"/>
    </row>
    <row r="363" spans="1:12">
      <c r="A363" s="48"/>
      <c r="B363" s="48"/>
      <c r="C363" s="48"/>
      <c r="D363" s="48"/>
      <c r="E363" s="48"/>
      <c r="F363" s="48"/>
      <c r="G363" s="57"/>
      <c r="H363" s="48"/>
      <c r="I363" s="48"/>
      <c r="J363" s="48"/>
      <c r="K363" s="48"/>
      <c r="L363" s="48"/>
    </row>
    <row r="364" spans="1:12">
      <c r="A364" s="48"/>
      <c r="B364" s="48"/>
      <c r="C364" s="48"/>
      <c r="D364" s="48"/>
      <c r="E364" s="48"/>
      <c r="F364" s="48"/>
      <c r="G364" s="57"/>
      <c r="H364" s="48"/>
      <c r="I364" s="48"/>
      <c r="J364" s="48"/>
      <c r="K364" s="48"/>
      <c r="L364" s="48"/>
    </row>
    <row r="365" spans="1:12">
      <c r="A365" s="48"/>
      <c r="B365" s="48"/>
      <c r="C365" s="48"/>
      <c r="D365" s="48"/>
      <c r="E365" s="48"/>
      <c r="F365" s="48"/>
      <c r="G365" s="57"/>
      <c r="H365" s="48"/>
      <c r="I365" s="48"/>
      <c r="J365" s="48"/>
      <c r="K365" s="48"/>
      <c r="L365" s="48"/>
    </row>
    <row r="366" spans="1:12">
      <c r="A366" s="48"/>
      <c r="B366" s="48"/>
      <c r="C366" s="48"/>
      <c r="D366" s="48"/>
      <c r="E366" s="48"/>
      <c r="F366" s="48"/>
      <c r="G366" s="57"/>
      <c r="H366" s="48"/>
      <c r="I366" s="48"/>
      <c r="J366" s="48"/>
      <c r="K366" s="48"/>
      <c r="L366" s="48"/>
    </row>
    <row r="367" spans="1:12">
      <c r="A367" s="48"/>
      <c r="B367" s="48"/>
      <c r="C367" s="48"/>
      <c r="D367" s="48"/>
      <c r="E367" s="48"/>
      <c r="F367" s="48"/>
      <c r="G367" s="57"/>
      <c r="H367" s="48"/>
      <c r="I367" s="48"/>
      <c r="J367" s="48"/>
      <c r="K367" s="48"/>
      <c r="L367" s="48"/>
    </row>
    <row r="368" spans="1:12">
      <c r="A368" s="48"/>
      <c r="B368" s="48"/>
      <c r="C368" s="48"/>
      <c r="D368" s="48"/>
      <c r="E368" s="48"/>
      <c r="F368" s="48"/>
      <c r="G368" s="57"/>
      <c r="H368" s="48"/>
      <c r="I368" s="48"/>
      <c r="J368" s="48"/>
      <c r="K368" s="48"/>
      <c r="L368" s="48"/>
    </row>
    <row r="369" spans="1:12">
      <c r="A369" s="48"/>
      <c r="B369" s="48"/>
      <c r="C369" s="48"/>
      <c r="D369" s="48"/>
      <c r="E369" s="48"/>
      <c r="F369" s="48"/>
      <c r="G369" s="57"/>
      <c r="H369" s="48"/>
      <c r="I369" s="48"/>
      <c r="J369" s="48"/>
      <c r="K369" s="48"/>
      <c r="L369" s="48"/>
    </row>
    <row r="370" spans="1:12">
      <c r="A370" s="48"/>
      <c r="B370" s="48"/>
      <c r="C370" s="48"/>
      <c r="D370" s="48"/>
      <c r="E370" s="48"/>
      <c r="F370" s="48"/>
      <c r="G370" s="57"/>
      <c r="H370" s="48"/>
      <c r="I370" s="48"/>
      <c r="J370" s="48"/>
      <c r="K370" s="48"/>
      <c r="L370" s="48"/>
    </row>
    <row r="371" spans="1:12">
      <c r="A371" s="48"/>
      <c r="B371" s="48"/>
      <c r="C371" s="48"/>
      <c r="D371" s="48"/>
      <c r="E371" s="48"/>
      <c r="F371" s="48"/>
      <c r="G371" s="57"/>
      <c r="H371" s="48"/>
      <c r="I371" s="48"/>
      <c r="J371" s="48"/>
      <c r="K371" s="48"/>
      <c r="L371" s="48"/>
    </row>
    <row r="372" spans="1:12">
      <c r="G372" s="57"/>
      <c r="H372" s="48"/>
      <c r="I372" s="48"/>
      <c r="J372" s="48"/>
      <c r="K372" s="48"/>
      <c r="L372" s="48"/>
    </row>
  </sheetData>
  <mergeCells count="37">
    <mergeCell ref="B19:C19"/>
    <mergeCell ref="E19:F19"/>
    <mergeCell ref="H19:I19"/>
    <mergeCell ref="A4:J5"/>
    <mergeCell ref="A7:A8"/>
    <mergeCell ref="B7:D7"/>
    <mergeCell ref="E7:G7"/>
    <mergeCell ref="H7:J7"/>
    <mergeCell ref="A21:F21"/>
    <mergeCell ref="G21:L21"/>
    <mergeCell ref="A23:F23"/>
    <mergeCell ref="G23:L23"/>
    <mergeCell ref="A26:B26"/>
    <mergeCell ref="G26:H26"/>
    <mergeCell ref="A172:D172"/>
    <mergeCell ref="A197:F197"/>
    <mergeCell ref="A206:D206"/>
    <mergeCell ref="A33:D33"/>
    <mergeCell ref="H33:K33"/>
    <mergeCell ref="G58:L58"/>
    <mergeCell ref="H67:K67"/>
    <mergeCell ref="A2:L2"/>
    <mergeCell ref="A348:D348"/>
    <mergeCell ref="A244:D244"/>
    <mergeCell ref="A268:F268"/>
    <mergeCell ref="A279:D279"/>
    <mergeCell ref="A303:F303"/>
    <mergeCell ref="A312:D312"/>
    <mergeCell ref="A339:F339"/>
    <mergeCell ref="A235:F235"/>
    <mergeCell ref="A67:D67"/>
    <mergeCell ref="A102:D102"/>
    <mergeCell ref="A58:F58"/>
    <mergeCell ref="A93:F93"/>
    <mergeCell ref="A128:F128"/>
    <mergeCell ref="A137:D137"/>
    <mergeCell ref="A162:F162"/>
  </mergeCells>
  <pageMargins left="0.25" right="0.25" top="0.75" bottom="0.75" header="0.3" footer="0.3"/>
  <pageSetup scale="60" fitToHeight="0" orientation="landscape" r:id="rId1"/>
  <rowBreaks count="4" manualBreakCount="4">
    <brk id="56" max="16383" man="1"/>
    <brk id="111" max="16383" man="1"/>
    <brk id="161" max="16383" man="1"/>
    <brk id="267" max="16383" man="1"/>
  </rowBreaks>
  <ignoredErrors>
    <ignoredError sqref="D9:D18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2:J146"/>
  <sheetViews>
    <sheetView showGridLines="0" view="pageBreakPreview" zoomScale="60" zoomScaleNormal="78" workbookViewId="0">
      <selection activeCell="H30" sqref="H30"/>
    </sheetView>
  </sheetViews>
  <sheetFormatPr baseColWidth="10" defaultRowHeight="15"/>
  <cols>
    <col min="1" max="1" width="17.7109375" customWidth="1"/>
    <col min="2" max="2" width="13.7109375" customWidth="1"/>
    <col min="3" max="3" width="16.85546875" customWidth="1"/>
    <col min="4" max="4" width="17" customWidth="1"/>
    <col min="5" max="5" width="15.7109375" customWidth="1"/>
    <col min="6" max="6" width="14.28515625" customWidth="1"/>
    <col min="7" max="7" width="17.28515625" customWidth="1"/>
    <col min="8" max="9" width="15.42578125" customWidth="1"/>
    <col min="10" max="10" width="17.140625" customWidth="1"/>
  </cols>
  <sheetData>
    <row r="2" spans="1:10" ht="15.75">
      <c r="A2" s="85" t="s">
        <v>155</v>
      </c>
      <c r="B2" s="85"/>
      <c r="C2" s="85"/>
      <c r="D2" s="85"/>
      <c r="E2" s="85"/>
      <c r="F2" s="85"/>
      <c r="G2" s="85"/>
      <c r="H2" s="85"/>
      <c r="I2" s="85"/>
      <c r="J2" s="85"/>
    </row>
    <row r="3" spans="1:10" ht="3.75" customHeight="1"/>
    <row r="4" spans="1:10">
      <c r="A4" s="87" t="s">
        <v>131</v>
      </c>
      <c r="B4" s="87"/>
      <c r="C4" s="87"/>
      <c r="D4" s="87"/>
      <c r="E4" s="87"/>
      <c r="F4" s="87"/>
      <c r="G4" s="87"/>
      <c r="H4" s="87"/>
      <c r="I4" s="87"/>
      <c r="J4" s="87"/>
    </row>
    <row r="5" spans="1:10">
      <c r="A5" s="87"/>
      <c r="B5" s="87"/>
      <c r="C5" s="87"/>
      <c r="D5" s="87"/>
      <c r="E5" s="87"/>
      <c r="F5" s="87"/>
      <c r="G5" s="87"/>
      <c r="H5" s="87"/>
      <c r="I5" s="87"/>
      <c r="J5" s="87"/>
    </row>
    <row r="7" spans="1:10">
      <c r="A7" s="143" t="s">
        <v>75</v>
      </c>
      <c r="B7" s="140" t="s">
        <v>76</v>
      </c>
      <c r="C7" s="141"/>
      <c r="D7" s="142"/>
      <c r="E7" s="140" t="s">
        <v>77</v>
      </c>
      <c r="F7" s="141"/>
      <c r="G7" s="142"/>
      <c r="H7" s="140" t="s">
        <v>78</v>
      </c>
      <c r="I7" s="141"/>
      <c r="J7" s="142"/>
    </row>
    <row r="8" spans="1:10">
      <c r="A8" s="144"/>
      <c r="B8" s="63" t="s">
        <v>79</v>
      </c>
      <c r="C8" s="63" t="s">
        <v>80</v>
      </c>
      <c r="D8" s="63" t="s">
        <v>82</v>
      </c>
      <c r="E8" s="63" t="s">
        <v>79</v>
      </c>
      <c r="F8" s="63" t="s">
        <v>80</v>
      </c>
      <c r="G8" s="63" t="s">
        <v>82</v>
      </c>
      <c r="H8" s="63" t="s">
        <v>79</v>
      </c>
      <c r="I8" s="63" t="s">
        <v>80</v>
      </c>
      <c r="J8" s="63" t="s">
        <v>82</v>
      </c>
    </row>
    <row r="9" spans="1:10">
      <c r="A9" s="63">
        <v>1</v>
      </c>
      <c r="B9" s="16">
        <v>3</v>
      </c>
      <c r="C9" s="16">
        <v>2.95</v>
      </c>
      <c r="D9" s="44">
        <f t="shared" ref="D9:D18" si="0">(MAX(B9:C9))-(MIN(B9:C9))</f>
        <v>4.9999999999999822E-2</v>
      </c>
      <c r="E9" s="16">
        <v>2.4</v>
      </c>
      <c r="F9" s="16">
        <v>2.5</v>
      </c>
      <c r="G9" s="45">
        <f t="shared" ref="G9:G18" si="1">(MAX(E9:F9))-(MIN(E9:F9))</f>
        <v>0.10000000000000009</v>
      </c>
      <c r="H9" s="16">
        <v>2.5</v>
      </c>
      <c r="I9" s="16">
        <v>2.5499999999999998</v>
      </c>
      <c r="J9" s="45">
        <f t="shared" ref="J9:J18" si="2">(MAX(H9:I9))-(MIN(H9:I9))</f>
        <v>4.9999999999999822E-2</v>
      </c>
    </row>
    <row r="10" spans="1:10">
      <c r="A10" s="63">
        <v>2</v>
      </c>
      <c r="B10" s="16">
        <v>2.95</v>
      </c>
      <c r="C10" s="16">
        <v>3</v>
      </c>
      <c r="D10" s="45">
        <f t="shared" si="0"/>
        <v>4.9999999999999822E-2</v>
      </c>
      <c r="E10" s="16">
        <v>3</v>
      </c>
      <c r="F10" s="16">
        <v>3</v>
      </c>
      <c r="G10" s="45">
        <f t="shared" si="1"/>
        <v>0</v>
      </c>
      <c r="H10" s="16">
        <v>3</v>
      </c>
      <c r="I10" s="16">
        <v>2.95</v>
      </c>
      <c r="J10" s="45">
        <f t="shared" si="2"/>
        <v>4.9999999999999822E-2</v>
      </c>
    </row>
    <row r="11" spans="1:10">
      <c r="A11" s="63">
        <v>3</v>
      </c>
      <c r="B11" s="16">
        <v>2.15</v>
      </c>
      <c r="C11" s="16">
        <v>2.2000000000000002</v>
      </c>
      <c r="D11" s="44">
        <f t="shared" si="0"/>
        <v>5.0000000000000266E-2</v>
      </c>
      <c r="E11" s="16">
        <v>2.1</v>
      </c>
      <c r="F11" s="16">
        <v>2.15</v>
      </c>
      <c r="G11" s="45">
        <f t="shared" si="1"/>
        <v>4.9999999999999822E-2</v>
      </c>
      <c r="H11" s="16">
        <v>2.15</v>
      </c>
      <c r="I11" s="16">
        <v>2.2000000000000002</v>
      </c>
      <c r="J11" s="45">
        <f t="shared" si="2"/>
        <v>5.0000000000000266E-2</v>
      </c>
    </row>
    <row r="12" spans="1:10">
      <c r="A12" s="63">
        <v>4</v>
      </c>
      <c r="B12" s="16">
        <v>2.95</v>
      </c>
      <c r="C12" s="16">
        <v>3</v>
      </c>
      <c r="D12" s="45">
        <f t="shared" si="0"/>
        <v>4.9999999999999822E-2</v>
      </c>
      <c r="E12" s="16">
        <v>3</v>
      </c>
      <c r="F12" s="16">
        <v>2.9</v>
      </c>
      <c r="G12" s="45">
        <f t="shared" si="1"/>
        <v>0.10000000000000009</v>
      </c>
      <c r="H12" s="16">
        <v>3</v>
      </c>
      <c r="I12" s="16">
        <v>2.95</v>
      </c>
      <c r="J12" s="45">
        <f t="shared" si="2"/>
        <v>4.9999999999999822E-2</v>
      </c>
    </row>
    <row r="13" spans="1:10">
      <c r="A13" s="63">
        <v>5</v>
      </c>
      <c r="B13" s="16">
        <v>2.9</v>
      </c>
      <c r="C13" s="16">
        <v>2.95</v>
      </c>
      <c r="D13" s="45">
        <f t="shared" si="0"/>
        <v>5.0000000000000266E-2</v>
      </c>
      <c r="E13" s="16">
        <v>2.9</v>
      </c>
      <c r="F13" s="16">
        <v>2.9</v>
      </c>
      <c r="G13" s="45">
        <f t="shared" si="1"/>
        <v>0</v>
      </c>
      <c r="H13" s="16">
        <v>3</v>
      </c>
      <c r="I13" s="16">
        <v>3.05</v>
      </c>
      <c r="J13" s="45">
        <f t="shared" si="2"/>
        <v>4.9999999999999822E-2</v>
      </c>
    </row>
    <row r="14" spans="1:10">
      <c r="A14" s="63">
        <v>6</v>
      </c>
      <c r="B14" s="16">
        <v>3</v>
      </c>
      <c r="C14" s="16">
        <v>2.95</v>
      </c>
      <c r="D14" s="45">
        <f t="shared" si="0"/>
        <v>4.9999999999999822E-2</v>
      </c>
      <c r="E14" s="16">
        <v>2.9</v>
      </c>
      <c r="F14" s="16">
        <v>2.95</v>
      </c>
      <c r="G14" s="45">
        <f t="shared" si="1"/>
        <v>5.0000000000000266E-2</v>
      </c>
      <c r="H14" s="16">
        <v>3</v>
      </c>
      <c r="I14" s="16">
        <v>3</v>
      </c>
      <c r="J14" s="45">
        <f t="shared" si="2"/>
        <v>0</v>
      </c>
    </row>
    <row r="15" spans="1:10">
      <c r="A15" s="63">
        <v>7</v>
      </c>
      <c r="B15" s="17">
        <v>2.95</v>
      </c>
      <c r="C15" s="17">
        <v>2.9</v>
      </c>
      <c r="D15" s="45">
        <f t="shared" si="0"/>
        <v>5.0000000000000266E-2</v>
      </c>
      <c r="E15" s="17">
        <v>2.8</v>
      </c>
      <c r="F15" s="17">
        <v>2.85</v>
      </c>
      <c r="G15" s="45">
        <f t="shared" si="1"/>
        <v>5.0000000000000266E-2</v>
      </c>
      <c r="H15" s="17">
        <v>3</v>
      </c>
      <c r="I15" s="17">
        <v>2.9</v>
      </c>
      <c r="J15" s="45">
        <f t="shared" si="2"/>
        <v>0.10000000000000009</v>
      </c>
    </row>
    <row r="16" spans="1:10">
      <c r="A16" s="63">
        <v>8</v>
      </c>
      <c r="B16" s="16">
        <v>3.35</v>
      </c>
      <c r="C16" s="16">
        <v>3.3</v>
      </c>
      <c r="D16" s="45">
        <f t="shared" si="0"/>
        <v>5.0000000000000266E-2</v>
      </c>
      <c r="E16" s="16">
        <v>3.3</v>
      </c>
      <c r="F16" s="16">
        <v>3.3</v>
      </c>
      <c r="G16" s="45">
        <f t="shared" si="1"/>
        <v>0</v>
      </c>
      <c r="H16" s="16">
        <v>3.4</v>
      </c>
      <c r="I16" s="16">
        <v>3.3</v>
      </c>
      <c r="J16" s="45">
        <f t="shared" si="2"/>
        <v>0.10000000000000009</v>
      </c>
    </row>
    <row r="17" spans="1:10">
      <c r="A17" s="63">
        <v>9</v>
      </c>
      <c r="B17" s="16">
        <v>2.4500000000000002</v>
      </c>
      <c r="C17" s="16">
        <v>2.5</v>
      </c>
      <c r="D17" s="45">
        <f t="shared" si="0"/>
        <v>4.9999999999999822E-2</v>
      </c>
      <c r="E17" s="16">
        <v>2.35</v>
      </c>
      <c r="F17" s="16">
        <v>2.4</v>
      </c>
      <c r="G17" s="45">
        <f t="shared" si="1"/>
        <v>4.9999999999999822E-2</v>
      </c>
      <c r="H17" s="16">
        <v>2.5</v>
      </c>
      <c r="I17" s="16">
        <v>2.4500000000000002</v>
      </c>
      <c r="J17" s="45">
        <f t="shared" si="2"/>
        <v>4.9999999999999822E-2</v>
      </c>
    </row>
    <row r="18" spans="1:10">
      <c r="A18" s="63">
        <v>10</v>
      </c>
      <c r="B18" s="16">
        <v>3</v>
      </c>
      <c r="C18" s="16">
        <v>3.05</v>
      </c>
      <c r="D18" s="45">
        <f t="shared" si="0"/>
        <v>4.9999999999999822E-2</v>
      </c>
      <c r="E18" s="16">
        <v>3</v>
      </c>
      <c r="F18" s="16">
        <v>3.05</v>
      </c>
      <c r="G18" s="45">
        <f t="shared" si="1"/>
        <v>4.9999999999999822E-2</v>
      </c>
      <c r="H18" s="16">
        <v>3</v>
      </c>
      <c r="I18" s="16">
        <v>3.1</v>
      </c>
      <c r="J18" s="45">
        <f t="shared" si="2"/>
        <v>0.10000000000000009</v>
      </c>
    </row>
    <row r="19" spans="1:10">
      <c r="A19" s="36"/>
      <c r="B19" s="149" t="s">
        <v>118</v>
      </c>
      <c r="C19" s="149"/>
      <c r="D19" s="46">
        <f>AVERAGE(D9:D18)</f>
        <v>0.05</v>
      </c>
      <c r="E19" s="149" t="s">
        <v>118</v>
      </c>
      <c r="F19" s="149"/>
      <c r="G19" s="47">
        <f>AVERAGE(G9:G18)</f>
        <v>4.5000000000000019E-2</v>
      </c>
      <c r="H19" s="149" t="s">
        <v>118</v>
      </c>
      <c r="I19" s="149"/>
      <c r="J19" s="47">
        <f>AVERAGE(J9:J18)</f>
        <v>5.9999999999999963E-2</v>
      </c>
    </row>
    <row r="20" spans="1:10" s="39" customFormat="1">
      <c r="A20" s="36"/>
      <c r="B20" s="35"/>
      <c r="C20" s="35"/>
      <c r="D20" s="37"/>
      <c r="E20" s="35"/>
      <c r="F20" s="35"/>
      <c r="G20" s="38"/>
      <c r="H20" s="35"/>
      <c r="I20" s="35"/>
      <c r="J20" s="38"/>
    </row>
    <row r="21" spans="1:10" ht="19.5" customHeight="1">
      <c r="A21" s="150" t="s">
        <v>130</v>
      </c>
      <c r="B21" s="150"/>
      <c r="C21" s="150"/>
      <c r="D21" s="150"/>
      <c r="E21" s="150"/>
      <c r="F21" s="150"/>
      <c r="G21" s="150"/>
    </row>
    <row r="22" spans="1:10" ht="9" customHeight="1">
      <c r="A22" s="48"/>
      <c r="B22" s="48"/>
      <c r="C22" s="48"/>
      <c r="D22" s="48"/>
      <c r="E22" s="48"/>
      <c r="F22" s="48"/>
      <c r="G22" s="48"/>
    </row>
    <row r="23" spans="1:10" ht="17.25" customHeight="1">
      <c r="A23" s="147" t="s">
        <v>119</v>
      </c>
      <c r="B23" s="147"/>
      <c r="C23" s="147"/>
      <c r="D23" s="147"/>
      <c r="E23" s="147"/>
      <c r="F23" s="147"/>
      <c r="G23" s="147"/>
    </row>
    <row r="24" spans="1:10" ht="13.5" customHeight="1">
      <c r="A24" s="48"/>
      <c r="B24" s="48"/>
      <c r="C24" s="48"/>
      <c r="D24" s="48"/>
      <c r="E24" s="48"/>
      <c r="F24" s="48"/>
      <c r="G24" s="48"/>
    </row>
    <row r="25" spans="1:10" ht="13.5" customHeight="1"/>
    <row r="26" spans="1:10" ht="13.5" customHeight="1">
      <c r="A26" s="139" t="s">
        <v>127</v>
      </c>
      <c r="B26" s="139"/>
      <c r="C26" s="49">
        <f>STDEVA(B9:C18)</f>
        <v>0.31224989991991925</v>
      </c>
      <c r="E26" s="65" t="s">
        <v>111</v>
      </c>
      <c r="F26" s="49">
        <f>AVERAGE(B9:C18)</f>
        <v>2.875</v>
      </c>
    </row>
    <row r="27" spans="1:10">
      <c r="E27" s="66"/>
      <c r="F27" s="67"/>
    </row>
    <row r="28" spans="1:10">
      <c r="A28" s="41" t="s">
        <v>112</v>
      </c>
      <c r="B28" s="49">
        <f>$F$26</f>
        <v>2.875</v>
      </c>
    </row>
    <row r="29" spans="1:10">
      <c r="A29" s="41" t="s">
        <v>113</v>
      </c>
      <c r="B29" s="49">
        <f>$F$26+(3*$C$26)</f>
        <v>3.8117496997597575</v>
      </c>
    </row>
    <row r="30" spans="1:10">
      <c r="A30" s="41" t="s">
        <v>114</v>
      </c>
      <c r="B30" s="49">
        <f>$F$26-(3*$C$26)</f>
        <v>1.9382503002402423</v>
      </c>
    </row>
    <row r="33" spans="1:4">
      <c r="A33" s="139" t="s">
        <v>123</v>
      </c>
      <c r="B33" s="139"/>
      <c r="C33" s="139"/>
      <c r="D33" s="139"/>
    </row>
    <row r="34" spans="1:4">
      <c r="A34" s="63" t="s">
        <v>115</v>
      </c>
      <c r="B34" s="63" t="s">
        <v>112</v>
      </c>
      <c r="C34" s="63" t="s">
        <v>113</v>
      </c>
      <c r="D34" s="63" t="s">
        <v>114</v>
      </c>
    </row>
    <row r="35" spans="1:4">
      <c r="A35" s="16">
        <v>3</v>
      </c>
      <c r="B35" s="49">
        <f>$B$28</f>
        <v>2.875</v>
      </c>
      <c r="C35" s="49">
        <f>$B$29</f>
        <v>3.8117496997597575</v>
      </c>
      <c r="D35" s="49">
        <f>$B$30</f>
        <v>1.9382503002402423</v>
      </c>
    </row>
    <row r="36" spans="1:4">
      <c r="A36" s="16">
        <v>2.95</v>
      </c>
      <c r="B36" s="49">
        <f t="shared" ref="B36:B54" si="3">$B$28</f>
        <v>2.875</v>
      </c>
      <c r="C36" s="49">
        <f t="shared" ref="C36:C54" si="4">$B$29</f>
        <v>3.8117496997597575</v>
      </c>
      <c r="D36" s="49">
        <f t="shared" ref="D36:D54" si="5">$B$30</f>
        <v>1.9382503002402423</v>
      </c>
    </row>
    <row r="37" spans="1:4">
      <c r="A37" s="16">
        <v>2.15</v>
      </c>
      <c r="B37" s="49">
        <f t="shared" si="3"/>
        <v>2.875</v>
      </c>
      <c r="C37" s="49">
        <f t="shared" si="4"/>
        <v>3.8117496997597575</v>
      </c>
      <c r="D37" s="49">
        <f t="shared" si="5"/>
        <v>1.9382503002402423</v>
      </c>
    </row>
    <row r="38" spans="1:4">
      <c r="A38" s="16">
        <v>2.95</v>
      </c>
      <c r="B38" s="49">
        <f t="shared" si="3"/>
        <v>2.875</v>
      </c>
      <c r="C38" s="49">
        <f t="shared" si="4"/>
        <v>3.8117496997597575</v>
      </c>
      <c r="D38" s="49">
        <f t="shared" si="5"/>
        <v>1.9382503002402423</v>
      </c>
    </row>
    <row r="39" spans="1:4">
      <c r="A39" s="16">
        <v>2.9</v>
      </c>
      <c r="B39" s="49">
        <f t="shared" si="3"/>
        <v>2.875</v>
      </c>
      <c r="C39" s="49">
        <f t="shared" si="4"/>
        <v>3.8117496997597575</v>
      </c>
      <c r="D39" s="49">
        <f t="shared" si="5"/>
        <v>1.9382503002402423</v>
      </c>
    </row>
    <row r="40" spans="1:4">
      <c r="A40" s="16">
        <v>3</v>
      </c>
      <c r="B40" s="49">
        <f t="shared" si="3"/>
        <v>2.875</v>
      </c>
      <c r="C40" s="49">
        <f t="shared" si="4"/>
        <v>3.8117496997597575</v>
      </c>
      <c r="D40" s="49">
        <f t="shared" si="5"/>
        <v>1.9382503002402423</v>
      </c>
    </row>
    <row r="41" spans="1:4">
      <c r="A41" s="17">
        <v>2.95</v>
      </c>
      <c r="B41" s="49">
        <f t="shared" si="3"/>
        <v>2.875</v>
      </c>
      <c r="C41" s="49">
        <f t="shared" si="4"/>
        <v>3.8117496997597575</v>
      </c>
      <c r="D41" s="49">
        <f t="shared" si="5"/>
        <v>1.9382503002402423</v>
      </c>
    </row>
    <row r="42" spans="1:4">
      <c r="A42" s="16">
        <v>3.35</v>
      </c>
      <c r="B42" s="49">
        <f t="shared" si="3"/>
        <v>2.875</v>
      </c>
      <c r="C42" s="49">
        <f t="shared" si="4"/>
        <v>3.8117496997597575</v>
      </c>
      <c r="D42" s="49">
        <f t="shared" si="5"/>
        <v>1.9382503002402423</v>
      </c>
    </row>
    <row r="43" spans="1:4">
      <c r="A43" s="16">
        <v>2.4500000000000002</v>
      </c>
      <c r="B43" s="49">
        <f t="shared" si="3"/>
        <v>2.875</v>
      </c>
      <c r="C43" s="49">
        <f t="shared" si="4"/>
        <v>3.8117496997597575</v>
      </c>
      <c r="D43" s="49">
        <f t="shared" si="5"/>
        <v>1.9382503002402423</v>
      </c>
    </row>
    <row r="44" spans="1:4">
      <c r="A44" s="16">
        <v>3</v>
      </c>
      <c r="B44" s="49">
        <f t="shared" si="3"/>
        <v>2.875</v>
      </c>
      <c r="C44" s="49">
        <f t="shared" si="4"/>
        <v>3.8117496997597575</v>
      </c>
      <c r="D44" s="49">
        <f t="shared" si="5"/>
        <v>1.9382503002402423</v>
      </c>
    </row>
    <row r="45" spans="1:4">
      <c r="A45" s="16">
        <v>2.95</v>
      </c>
      <c r="B45" s="49">
        <f t="shared" si="3"/>
        <v>2.875</v>
      </c>
      <c r="C45" s="49">
        <f t="shared" si="4"/>
        <v>3.8117496997597575</v>
      </c>
      <c r="D45" s="49">
        <f t="shared" si="5"/>
        <v>1.9382503002402423</v>
      </c>
    </row>
    <row r="46" spans="1:4">
      <c r="A46" s="16">
        <v>3</v>
      </c>
      <c r="B46" s="49">
        <f t="shared" si="3"/>
        <v>2.875</v>
      </c>
      <c r="C46" s="49">
        <f t="shared" si="4"/>
        <v>3.8117496997597575</v>
      </c>
      <c r="D46" s="49">
        <f t="shared" si="5"/>
        <v>1.9382503002402423</v>
      </c>
    </row>
    <row r="47" spans="1:4">
      <c r="A47" s="16">
        <v>2.2000000000000002</v>
      </c>
      <c r="B47" s="49">
        <f t="shared" si="3"/>
        <v>2.875</v>
      </c>
      <c r="C47" s="49">
        <f t="shared" si="4"/>
        <v>3.8117496997597575</v>
      </c>
      <c r="D47" s="49">
        <f t="shared" si="5"/>
        <v>1.9382503002402423</v>
      </c>
    </row>
    <row r="48" spans="1:4">
      <c r="A48" s="16">
        <v>3</v>
      </c>
      <c r="B48" s="49">
        <f t="shared" si="3"/>
        <v>2.875</v>
      </c>
      <c r="C48" s="49">
        <f t="shared" si="4"/>
        <v>3.8117496997597575</v>
      </c>
      <c r="D48" s="49">
        <f t="shared" si="5"/>
        <v>1.9382503002402423</v>
      </c>
    </row>
    <row r="49" spans="1:4">
      <c r="A49" s="16">
        <v>2.95</v>
      </c>
      <c r="B49" s="49">
        <f t="shared" si="3"/>
        <v>2.875</v>
      </c>
      <c r="C49" s="49">
        <f t="shared" si="4"/>
        <v>3.8117496997597575</v>
      </c>
      <c r="D49" s="49">
        <f t="shared" si="5"/>
        <v>1.9382503002402423</v>
      </c>
    </row>
    <row r="50" spans="1:4">
      <c r="A50" s="16">
        <v>2.95</v>
      </c>
      <c r="B50" s="49">
        <f t="shared" si="3"/>
        <v>2.875</v>
      </c>
      <c r="C50" s="49">
        <f t="shared" si="4"/>
        <v>3.8117496997597575</v>
      </c>
      <c r="D50" s="49">
        <f t="shared" si="5"/>
        <v>1.9382503002402423</v>
      </c>
    </row>
    <row r="51" spans="1:4">
      <c r="A51" s="17">
        <v>2.9</v>
      </c>
      <c r="B51" s="49">
        <f t="shared" si="3"/>
        <v>2.875</v>
      </c>
      <c r="C51" s="49">
        <f t="shared" si="4"/>
        <v>3.8117496997597575</v>
      </c>
      <c r="D51" s="49">
        <f t="shared" si="5"/>
        <v>1.9382503002402423</v>
      </c>
    </row>
    <row r="52" spans="1:4">
      <c r="A52" s="16">
        <v>3.3</v>
      </c>
      <c r="B52" s="49">
        <f t="shared" si="3"/>
        <v>2.875</v>
      </c>
      <c r="C52" s="49">
        <f t="shared" si="4"/>
        <v>3.8117496997597575</v>
      </c>
      <c r="D52" s="49">
        <f t="shared" si="5"/>
        <v>1.9382503002402423</v>
      </c>
    </row>
    <row r="53" spans="1:4">
      <c r="A53" s="16">
        <v>2.5</v>
      </c>
      <c r="B53" s="49">
        <f t="shared" si="3"/>
        <v>2.875</v>
      </c>
      <c r="C53" s="49">
        <f t="shared" si="4"/>
        <v>3.8117496997597575</v>
      </c>
      <c r="D53" s="49">
        <f t="shared" si="5"/>
        <v>1.9382503002402423</v>
      </c>
    </row>
    <row r="54" spans="1:4">
      <c r="A54" s="16">
        <v>3.05</v>
      </c>
      <c r="B54" s="49">
        <f t="shared" si="3"/>
        <v>2.875</v>
      </c>
      <c r="C54" s="49">
        <f t="shared" si="4"/>
        <v>3.8117496997597575</v>
      </c>
      <c r="D54" s="49">
        <f t="shared" si="5"/>
        <v>1.9382503002402423</v>
      </c>
    </row>
    <row r="70" spans="1:7" ht="17.25">
      <c r="A70" s="146" t="s">
        <v>124</v>
      </c>
      <c r="B70" s="147"/>
      <c r="C70" s="147"/>
      <c r="D70" s="147"/>
      <c r="E70" s="147"/>
      <c r="F70" s="147"/>
      <c r="G70" s="147"/>
    </row>
    <row r="72" spans="1:7">
      <c r="A72" s="139" t="s">
        <v>127</v>
      </c>
      <c r="B72" s="139"/>
      <c r="C72" s="49">
        <f>STDEVA(E9:F18)</f>
        <v>0.34863455455760956</v>
      </c>
      <c r="E72" s="65" t="s">
        <v>111</v>
      </c>
      <c r="F72" s="49">
        <f>AVERAGE(E9:F18)</f>
        <v>2.7874999999999992</v>
      </c>
    </row>
    <row r="73" spans="1:7">
      <c r="E73" s="66"/>
      <c r="F73" s="67"/>
    </row>
    <row r="74" spans="1:7">
      <c r="A74" s="41" t="s">
        <v>112</v>
      </c>
      <c r="B74" s="49">
        <f>$F$72</f>
        <v>2.7874999999999992</v>
      </c>
    </row>
    <row r="75" spans="1:7">
      <c r="A75" s="41" t="s">
        <v>113</v>
      </c>
      <c r="B75" s="49">
        <f>$F$72+(3*$C$72)</f>
        <v>3.8334036636728279</v>
      </c>
    </row>
    <row r="76" spans="1:7">
      <c r="A76" s="41" t="s">
        <v>114</v>
      </c>
      <c r="B76" s="49">
        <f>$F$72-(3*$C$72)</f>
        <v>1.7415963363271705</v>
      </c>
    </row>
    <row r="79" spans="1:7">
      <c r="A79" s="139" t="s">
        <v>123</v>
      </c>
      <c r="B79" s="139"/>
      <c r="C79" s="139"/>
      <c r="D79" s="139"/>
    </row>
    <row r="80" spans="1:7">
      <c r="A80" s="63" t="s">
        <v>115</v>
      </c>
      <c r="B80" s="63" t="s">
        <v>112</v>
      </c>
      <c r="C80" s="63" t="s">
        <v>113</v>
      </c>
      <c r="D80" s="63" t="s">
        <v>114</v>
      </c>
    </row>
    <row r="81" spans="1:4">
      <c r="A81" s="16">
        <v>2.4</v>
      </c>
      <c r="B81" s="49">
        <f>$B$74</f>
        <v>2.7874999999999992</v>
      </c>
      <c r="C81" s="49">
        <f>$B$75</f>
        <v>3.8334036636728279</v>
      </c>
      <c r="D81" s="49">
        <f>$B$76</f>
        <v>1.7415963363271705</v>
      </c>
    </row>
    <row r="82" spans="1:4">
      <c r="A82" s="16">
        <v>3</v>
      </c>
      <c r="B82" s="49">
        <f t="shared" ref="B82:B100" si="6">$B$74</f>
        <v>2.7874999999999992</v>
      </c>
      <c r="C82" s="49">
        <f t="shared" ref="C82:C100" si="7">$B$75</f>
        <v>3.8334036636728279</v>
      </c>
      <c r="D82" s="49">
        <f t="shared" ref="D82:D100" si="8">$B$76</f>
        <v>1.7415963363271705</v>
      </c>
    </row>
    <row r="83" spans="1:4">
      <c r="A83" s="16">
        <v>2.1</v>
      </c>
      <c r="B83" s="49">
        <f t="shared" si="6"/>
        <v>2.7874999999999992</v>
      </c>
      <c r="C83" s="49">
        <f t="shared" si="7"/>
        <v>3.8334036636728279</v>
      </c>
      <c r="D83" s="49">
        <f t="shared" si="8"/>
        <v>1.7415963363271705</v>
      </c>
    </row>
    <row r="84" spans="1:4">
      <c r="A84" s="16">
        <v>3</v>
      </c>
      <c r="B84" s="49">
        <f t="shared" si="6"/>
        <v>2.7874999999999992</v>
      </c>
      <c r="C84" s="49">
        <f t="shared" si="7"/>
        <v>3.8334036636728279</v>
      </c>
      <c r="D84" s="49">
        <f t="shared" si="8"/>
        <v>1.7415963363271705</v>
      </c>
    </row>
    <row r="85" spans="1:4">
      <c r="A85" s="16">
        <v>2.9</v>
      </c>
      <c r="B85" s="49">
        <f t="shared" si="6"/>
        <v>2.7874999999999992</v>
      </c>
      <c r="C85" s="49">
        <f t="shared" si="7"/>
        <v>3.8334036636728279</v>
      </c>
      <c r="D85" s="49">
        <f t="shared" si="8"/>
        <v>1.7415963363271705</v>
      </c>
    </row>
    <row r="86" spans="1:4">
      <c r="A86" s="16">
        <v>2.9</v>
      </c>
      <c r="B86" s="49">
        <f t="shared" si="6"/>
        <v>2.7874999999999992</v>
      </c>
      <c r="C86" s="49">
        <f t="shared" si="7"/>
        <v>3.8334036636728279</v>
      </c>
      <c r="D86" s="49">
        <f t="shared" si="8"/>
        <v>1.7415963363271705</v>
      </c>
    </row>
    <row r="87" spans="1:4">
      <c r="A87" s="17">
        <v>2.8</v>
      </c>
      <c r="B87" s="49">
        <f t="shared" si="6"/>
        <v>2.7874999999999992</v>
      </c>
      <c r="C87" s="49">
        <f t="shared" si="7"/>
        <v>3.8334036636728279</v>
      </c>
      <c r="D87" s="49">
        <f t="shared" si="8"/>
        <v>1.7415963363271705</v>
      </c>
    </row>
    <row r="88" spans="1:4">
      <c r="A88" s="16">
        <v>3.3</v>
      </c>
      <c r="B88" s="49">
        <f t="shared" si="6"/>
        <v>2.7874999999999992</v>
      </c>
      <c r="C88" s="49">
        <f t="shared" si="7"/>
        <v>3.8334036636728279</v>
      </c>
      <c r="D88" s="49">
        <f t="shared" si="8"/>
        <v>1.7415963363271705</v>
      </c>
    </row>
    <row r="89" spans="1:4">
      <c r="A89" s="16">
        <v>2.35</v>
      </c>
      <c r="B89" s="49">
        <f t="shared" si="6"/>
        <v>2.7874999999999992</v>
      </c>
      <c r="C89" s="49">
        <f t="shared" si="7"/>
        <v>3.8334036636728279</v>
      </c>
      <c r="D89" s="49">
        <f t="shared" si="8"/>
        <v>1.7415963363271705</v>
      </c>
    </row>
    <row r="90" spans="1:4">
      <c r="A90" s="16">
        <v>3</v>
      </c>
      <c r="B90" s="49">
        <f t="shared" si="6"/>
        <v>2.7874999999999992</v>
      </c>
      <c r="C90" s="49">
        <f t="shared" si="7"/>
        <v>3.8334036636728279</v>
      </c>
      <c r="D90" s="49">
        <f t="shared" si="8"/>
        <v>1.7415963363271705</v>
      </c>
    </row>
    <row r="91" spans="1:4">
      <c r="A91" s="16">
        <v>2.5</v>
      </c>
      <c r="B91" s="49">
        <f t="shared" si="6"/>
        <v>2.7874999999999992</v>
      </c>
      <c r="C91" s="49">
        <f t="shared" si="7"/>
        <v>3.8334036636728279</v>
      </c>
      <c r="D91" s="49">
        <f t="shared" si="8"/>
        <v>1.7415963363271705</v>
      </c>
    </row>
    <row r="92" spans="1:4">
      <c r="A92" s="16">
        <v>3</v>
      </c>
      <c r="B92" s="49">
        <f t="shared" si="6"/>
        <v>2.7874999999999992</v>
      </c>
      <c r="C92" s="49">
        <f t="shared" si="7"/>
        <v>3.8334036636728279</v>
      </c>
      <c r="D92" s="49">
        <f t="shared" si="8"/>
        <v>1.7415963363271705</v>
      </c>
    </row>
    <row r="93" spans="1:4">
      <c r="A93" s="16">
        <v>2.15</v>
      </c>
      <c r="B93" s="49">
        <f t="shared" si="6"/>
        <v>2.7874999999999992</v>
      </c>
      <c r="C93" s="49">
        <f t="shared" si="7"/>
        <v>3.8334036636728279</v>
      </c>
      <c r="D93" s="49">
        <f t="shared" si="8"/>
        <v>1.7415963363271705</v>
      </c>
    </row>
    <row r="94" spans="1:4">
      <c r="A94" s="16">
        <v>2.9</v>
      </c>
      <c r="B94" s="49">
        <f t="shared" si="6"/>
        <v>2.7874999999999992</v>
      </c>
      <c r="C94" s="49">
        <f t="shared" si="7"/>
        <v>3.8334036636728279</v>
      </c>
      <c r="D94" s="49">
        <f t="shared" si="8"/>
        <v>1.7415963363271705</v>
      </c>
    </row>
    <row r="95" spans="1:4">
      <c r="A95" s="16">
        <v>2.9</v>
      </c>
      <c r="B95" s="49">
        <f t="shared" si="6"/>
        <v>2.7874999999999992</v>
      </c>
      <c r="C95" s="49">
        <f t="shared" si="7"/>
        <v>3.8334036636728279</v>
      </c>
      <c r="D95" s="49">
        <f t="shared" si="8"/>
        <v>1.7415963363271705</v>
      </c>
    </row>
    <row r="96" spans="1:4">
      <c r="A96" s="16">
        <v>2.95</v>
      </c>
      <c r="B96" s="49">
        <f t="shared" si="6"/>
        <v>2.7874999999999992</v>
      </c>
      <c r="C96" s="49">
        <f t="shared" si="7"/>
        <v>3.8334036636728279</v>
      </c>
      <c r="D96" s="49">
        <f t="shared" si="8"/>
        <v>1.7415963363271705</v>
      </c>
    </row>
    <row r="97" spans="1:4">
      <c r="A97" s="17">
        <v>2.85</v>
      </c>
      <c r="B97" s="49">
        <f t="shared" si="6"/>
        <v>2.7874999999999992</v>
      </c>
      <c r="C97" s="49">
        <f t="shared" si="7"/>
        <v>3.8334036636728279</v>
      </c>
      <c r="D97" s="49">
        <f t="shared" si="8"/>
        <v>1.7415963363271705</v>
      </c>
    </row>
    <row r="98" spans="1:4">
      <c r="A98" s="16">
        <v>3.3</v>
      </c>
      <c r="B98" s="49">
        <f t="shared" si="6"/>
        <v>2.7874999999999992</v>
      </c>
      <c r="C98" s="49">
        <f t="shared" si="7"/>
        <v>3.8334036636728279</v>
      </c>
      <c r="D98" s="49">
        <f t="shared" si="8"/>
        <v>1.7415963363271705</v>
      </c>
    </row>
    <row r="99" spans="1:4">
      <c r="A99" s="16">
        <v>2.4</v>
      </c>
      <c r="B99" s="49">
        <f t="shared" si="6"/>
        <v>2.7874999999999992</v>
      </c>
      <c r="C99" s="49">
        <f t="shared" si="7"/>
        <v>3.8334036636728279</v>
      </c>
      <c r="D99" s="49">
        <f t="shared" si="8"/>
        <v>1.7415963363271705</v>
      </c>
    </row>
    <row r="100" spans="1:4">
      <c r="A100" s="16">
        <v>3.05</v>
      </c>
      <c r="B100" s="49">
        <f t="shared" si="6"/>
        <v>2.7874999999999992</v>
      </c>
      <c r="C100" s="49">
        <f t="shared" si="7"/>
        <v>3.8334036636728279</v>
      </c>
      <c r="D100" s="49">
        <f t="shared" si="8"/>
        <v>1.7415963363271705</v>
      </c>
    </row>
    <row r="117" spans="1:7" ht="17.25">
      <c r="A117" s="146" t="s">
        <v>126</v>
      </c>
      <c r="B117" s="147"/>
      <c r="C117" s="147"/>
      <c r="D117" s="147"/>
      <c r="E117" s="147"/>
      <c r="F117" s="147"/>
      <c r="G117" s="147"/>
    </row>
    <row r="119" spans="1:7">
      <c r="A119" s="139" t="s">
        <v>127</v>
      </c>
      <c r="B119" s="139"/>
      <c r="C119" s="49">
        <f>STDEVA(H9:I18)</f>
        <v>0.33989162359416097</v>
      </c>
      <c r="E119" s="65" t="s">
        <v>111</v>
      </c>
      <c r="F119" s="49">
        <f>AVERAGE(H9:I18)</f>
        <v>2.85</v>
      </c>
    </row>
    <row r="120" spans="1:7">
      <c r="E120" s="66"/>
      <c r="F120" s="67"/>
    </row>
    <row r="121" spans="1:7">
      <c r="A121" s="41" t="s">
        <v>112</v>
      </c>
      <c r="B121" s="49">
        <f>$F$119</f>
        <v>2.85</v>
      </c>
    </row>
    <row r="122" spans="1:7">
      <c r="A122" s="41" t="s">
        <v>113</v>
      </c>
      <c r="B122" s="49">
        <f>$F$119+(3*$C$119)</f>
        <v>3.8696748707824833</v>
      </c>
    </row>
    <row r="123" spans="1:7">
      <c r="A123" s="41" t="s">
        <v>114</v>
      </c>
      <c r="B123" s="49">
        <f>$F$119-(3*C119)</f>
        <v>1.8303251292175171</v>
      </c>
    </row>
    <row r="125" spans="1:7">
      <c r="A125" s="139" t="s">
        <v>123</v>
      </c>
      <c r="B125" s="139"/>
      <c r="C125" s="139"/>
      <c r="D125" s="139"/>
    </row>
    <row r="126" spans="1:7">
      <c r="A126" s="63" t="s">
        <v>115</v>
      </c>
      <c r="B126" s="63" t="s">
        <v>112</v>
      </c>
      <c r="C126" s="63" t="s">
        <v>113</v>
      </c>
      <c r="D126" s="63" t="s">
        <v>114</v>
      </c>
    </row>
    <row r="127" spans="1:7">
      <c r="A127" s="16">
        <v>2.5</v>
      </c>
      <c r="B127" s="49">
        <f>$B$121</f>
        <v>2.85</v>
      </c>
      <c r="C127" s="49">
        <f>$B$122</f>
        <v>3.8696748707824833</v>
      </c>
      <c r="D127" s="49">
        <f>$B$123</f>
        <v>1.8303251292175171</v>
      </c>
    </row>
    <row r="128" spans="1:7">
      <c r="A128" s="16">
        <v>3</v>
      </c>
      <c r="B128" s="49">
        <f t="shared" ref="B128:B146" si="9">$B$121</f>
        <v>2.85</v>
      </c>
      <c r="C128" s="49">
        <f t="shared" ref="C128:C146" si="10">$B$122</f>
        <v>3.8696748707824833</v>
      </c>
      <c r="D128" s="49">
        <f t="shared" ref="D128:D146" si="11">$B$123</f>
        <v>1.8303251292175171</v>
      </c>
    </row>
    <row r="129" spans="1:4">
      <c r="A129" s="16">
        <v>2.15</v>
      </c>
      <c r="B129" s="49">
        <f t="shared" si="9"/>
        <v>2.85</v>
      </c>
      <c r="C129" s="49">
        <f t="shared" si="10"/>
        <v>3.8696748707824833</v>
      </c>
      <c r="D129" s="49">
        <f t="shared" si="11"/>
        <v>1.8303251292175171</v>
      </c>
    </row>
    <row r="130" spans="1:4">
      <c r="A130" s="16">
        <v>3</v>
      </c>
      <c r="B130" s="49">
        <f t="shared" si="9"/>
        <v>2.85</v>
      </c>
      <c r="C130" s="49">
        <f t="shared" si="10"/>
        <v>3.8696748707824833</v>
      </c>
      <c r="D130" s="49">
        <f t="shared" si="11"/>
        <v>1.8303251292175171</v>
      </c>
    </row>
    <row r="131" spans="1:4">
      <c r="A131" s="16">
        <v>3</v>
      </c>
      <c r="B131" s="49">
        <f t="shared" si="9"/>
        <v>2.85</v>
      </c>
      <c r="C131" s="49">
        <f t="shared" si="10"/>
        <v>3.8696748707824833</v>
      </c>
      <c r="D131" s="49">
        <f t="shared" si="11"/>
        <v>1.8303251292175171</v>
      </c>
    </row>
    <row r="132" spans="1:4">
      <c r="A132" s="16">
        <v>3</v>
      </c>
      <c r="B132" s="49">
        <f t="shared" si="9"/>
        <v>2.85</v>
      </c>
      <c r="C132" s="49">
        <f t="shared" si="10"/>
        <v>3.8696748707824833</v>
      </c>
      <c r="D132" s="49">
        <f t="shared" si="11"/>
        <v>1.8303251292175171</v>
      </c>
    </row>
    <row r="133" spans="1:4">
      <c r="A133" s="17">
        <v>3</v>
      </c>
      <c r="B133" s="49">
        <f t="shared" si="9"/>
        <v>2.85</v>
      </c>
      <c r="C133" s="49">
        <f t="shared" si="10"/>
        <v>3.8696748707824833</v>
      </c>
      <c r="D133" s="49">
        <f t="shared" si="11"/>
        <v>1.8303251292175171</v>
      </c>
    </row>
    <row r="134" spans="1:4">
      <c r="A134" s="16">
        <v>3.4</v>
      </c>
      <c r="B134" s="49">
        <f t="shared" si="9"/>
        <v>2.85</v>
      </c>
      <c r="C134" s="49">
        <f t="shared" si="10"/>
        <v>3.8696748707824833</v>
      </c>
      <c r="D134" s="49">
        <f t="shared" si="11"/>
        <v>1.8303251292175171</v>
      </c>
    </row>
    <row r="135" spans="1:4">
      <c r="A135" s="16">
        <v>2.5</v>
      </c>
      <c r="B135" s="49">
        <f t="shared" si="9"/>
        <v>2.85</v>
      </c>
      <c r="C135" s="49">
        <f t="shared" si="10"/>
        <v>3.8696748707824833</v>
      </c>
      <c r="D135" s="49">
        <f t="shared" si="11"/>
        <v>1.8303251292175171</v>
      </c>
    </row>
    <row r="136" spans="1:4">
      <c r="A136" s="16">
        <v>3</v>
      </c>
      <c r="B136" s="49">
        <f t="shared" si="9"/>
        <v>2.85</v>
      </c>
      <c r="C136" s="49">
        <f t="shared" si="10"/>
        <v>3.8696748707824833</v>
      </c>
      <c r="D136" s="49">
        <f t="shared" si="11"/>
        <v>1.8303251292175171</v>
      </c>
    </row>
    <row r="137" spans="1:4">
      <c r="A137" s="16">
        <v>2.5499999999999998</v>
      </c>
      <c r="B137" s="49">
        <f t="shared" si="9"/>
        <v>2.85</v>
      </c>
      <c r="C137" s="49">
        <f t="shared" si="10"/>
        <v>3.8696748707824833</v>
      </c>
      <c r="D137" s="49">
        <f t="shared" si="11"/>
        <v>1.8303251292175171</v>
      </c>
    </row>
    <row r="138" spans="1:4">
      <c r="A138" s="16">
        <v>2.95</v>
      </c>
      <c r="B138" s="49">
        <f t="shared" si="9"/>
        <v>2.85</v>
      </c>
      <c r="C138" s="49">
        <f t="shared" si="10"/>
        <v>3.8696748707824833</v>
      </c>
      <c r="D138" s="49">
        <f t="shared" si="11"/>
        <v>1.8303251292175171</v>
      </c>
    </row>
    <row r="139" spans="1:4">
      <c r="A139" s="16">
        <v>2.2000000000000002</v>
      </c>
      <c r="B139" s="49">
        <f t="shared" si="9"/>
        <v>2.85</v>
      </c>
      <c r="C139" s="49">
        <f t="shared" si="10"/>
        <v>3.8696748707824833</v>
      </c>
      <c r="D139" s="49">
        <f t="shared" si="11"/>
        <v>1.8303251292175171</v>
      </c>
    </row>
    <row r="140" spans="1:4">
      <c r="A140" s="16">
        <v>2.95</v>
      </c>
      <c r="B140" s="49">
        <f t="shared" si="9"/>
        <v>2.85</v>
      </c>
      <c r="C140" s="49">
        <f t="shared" si="10"/>
        <v>3.8696748707824833</v>
      </c>
      <c r="D140" s="49">
        <f t="shared" si="11"/>
        <v>1.8303251292175171</v>
      </c>
    </row>
    <row r="141" spans="1:4">
      <c r="A141" s="16">
        <v>3.05</v>
      </c>
      <c r="B141" s="49">
        <f t="shared" si="9"/>
        <v>2.85</v>
      </c>
      <c r="C141" s="49">
        <f t="shared" si="10"/>
        <v>3.8696748707824833</v>
      </c>
      <c r="D141" s="49">
        <f t="shared" si="11"/>
        <v>1.8303251292175171</v>
      </c>
    </row>
    <row r="142" spans="1:4">
      <c r="A142" s="16">
        <v>3</v>
      </c>
      <c r="B142" s="49">
        <f t="shared" si="9"/>
        <v>2.85</v>
      </c>
      <c r="C142" s="49">
        <f t="shared" si="10"/>
        <v>3.8696748707824833</v>
      </c>
      <c r="D142" s="49">
        <f t="shared" si="11"/>
        <v>1.8303251292175171</v>
      </c>
    </row>
    <row r="143" spans="1:4">
      <c r="A143" s="17">
        <v>2.9</v>
      </c>
      <c r="B143" s="49">
        <f t="shared" si="9"/>
        <v>2.85</v>
      </c>
      <c r="C143" s="49">
        <f t="shared" si="10"/>
        <v>3.8696748707824833</v>
      </c>
      <c r="D143" s="49">
        <f t="shared" si="11"/>
        <v>1.8303251292175171</v>
      </c>
    </row>
    <row r="144" spans="1:4">
      <c r="A144" s="16">
        <v>3.3</v>
      </c>
      <c r="B144" s="49">
        <f t="shared" si="9"/>
        <v>2.85</v>
      </c>
      <c r="C144" s="49">
        <f t="shared" si="10"/>
        <v>3.8696748707824833</v>
      </c>
      <c r="D144" s="49">
        <f t="shared" si="11"/>
        <v>1.8303251292175171</v>
      </c>
    </row>
    <row r="145" spans="1:4">
      <c r="A145" s="16">
        <v>2.4500000000000002</v>
      </c>
      <c r="B145" s="49">
        <f t="shared" si="9"/>
        <v>2.85</v>
      </c>
      <c r="C145" s="49">
        <f t="shared" si="10"/>
        <v>3.8696748707824833</v>
      </c>
      <c r="D145" s="49">
        <f t="shared" si="11"/>
        <v>1.8303251292175171</v>
      </c>
    </row>
    <row r="146" spans="1:4">
      <c r="A146" s="16">
        <v>3.1</v>
      </c>
      <c r="B146" s="49">
        <f t="shared" si="9"/>
        <v>2.85</v>
      </c>
      <c r="C146" s="49">
        <f t="shared" si="10"/>
        <v>3.8696748707824833</v>
      </c>
      <c r="D146" s="49">
        <f t="shared" si="11"/>
        <v>1.8303251292175171</v>
      </c>
    </row>
  </sheetData>
  <mergeCells count="19">
    <mergeCell ref="B19:C19"/>
    <mergeCell ref="E19:F19"/>
    <mergeCell ref="H19:I19"/>
    <mergeCell ref="A2:J2"/>
    <mergeCell ref="A79:D79"/>
    <mergeCell ref="A117:G117"/>
    <mergeCell ref="A119:B119"/>
    <mergeCell ref="A125:D125"/>
    <mergeCell ref="A70:G70"/>
    <mergeCell ref="A72:B72"/>
    <mergeCell ref="A26:B26"/>
    <mergeCell ref="A33:D33"/>
    <mergeCell ref="A21:G21"/>
    <mergeCell ref="A23:G23"/>
    <mergeCell ref="A4:J5"/>
    <mergeCell ref="A7:A8"/>
    <mergeCell ref="B7:D7"/>
    <mergeCell ref="E7:G7"/>
    <mergeCell ref="H7:J7"/>
  </mergeCells>
  <pageMargins left="0.25" right="0.25" top="0.75" bottom="0.75" header="0.3" footer="0.3"/>
  <pageSetup scale="83" fitToHeight="0" orientation="landscape" r:id="rId1"/>
  <rowBreaks count="3" manualBreakCount="3">
    <brk id="42" max="9" man="1"/>
    <brk id="83" max="9" man="1"/>
    <brk id="123" max="16383" man="1"/>
  </rowBreaks>
  <ignoredErrors>
    <ignoredError sqref="D9:D18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CÁLCULOS LADO DERECHO</vt:lpstr>
      <vt:lpstr>CÁLCULOS LADO IZQUIERDO</vt:lpstr>
      <vt:lpstr>M. RANGOS Y PROMEDIOS</vt:lpstr>
      <vt:lpstr>RANGOS&amp;PROMEDIO DERECHO OPER</vt:lpstr>
      <vt:lpstr>RANGOS&amp;PROMEDIO DERECHO MUESTRA</vt:lpstr>
      <vt:lpstr>DESVIACIÓN E DERECHO </vt:lpstr>
      <vt:lpstr>'CÁLCULOS LADO DERECHO'!Área_de_impresión</vt:lpstr>
      <vt:lpstr>'DESVIACIÓN E DERECHO '!Área_de_impresión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MAURICIO</dc:creator>
  <cp:lastModifiedBy>vargasmaria</cp:lastModifiedBy>
  <cp:lastPrinted>2019-05-27T18:46:40Z</cp:lastPrinted>
  <dcterms:created xsi:type="dcterms:W3CDTF">2018-03-03T00:48:16Z</dcterms:created>
  <dcterms:modified xsi:type="dcterms:W3CDTF">2019-05-27T18:47:00Z</dcterms:modified>
</cp:coreProperties>
</file>